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0" windowHeight="13995" activeTab="2"/>
  </bookViews>
  <sheets>
    <sheet name="Naming" sheetId="1" r:id="rId1"/>
    <sheet name="Water (New Works)" sheetId="2" r:id="rId2"/>
    <sheet name="Water (Repl.)" sheetId="3" r:id="rId3"/>
    <sheet name="Sewer (Repl.)" sheetId="4" r:id="rId4"/>
    <sheet name="Sewer (New Works)" sheetId="5" r:id="rId5"/>
  </sheets>
  <externalReferences>
    <externalReference r:id="rId8"/>
    <externalReference r:id="rId9"/>
    <externalReference r:id="rId10"/>
  </externalReferences>
  <definedNames>
    <definedName name="_xlnm._FilterDatabase" localSheetId="4" hidden="1">'Sewer (New Works)'!$A$7:$AB$241</definedName>
    <definedName name="_xlnm._FilterDatabase" localSheetId="3" hidden="1">'Sewer (Repl.)'!$A$8:$AB$97</definedName>
    <definedName name="CONNECTIONS" localSheetId="1">'[2]Growth &amp; Demand'!#REF!</definedName>
    <definedName name="CONNECTIONS" localSheetId="2">'[2]Growth &amp; Demand'!#REF!</definedName>
    <definedName name="CONNECTIONS">'[1]Growth &amp; Demand'!#REF!</definedName>
    <definedName name="DERATIO" localSheetId="1">'[2]Key Constraints'!#REF!</definedName>
    <definedName name="DERATIO" localSheetId="2">'[2]Key Constraints'!#REF!</definedName>
    <definedName name="DERATIO">'[1]Key Constraints'!#REF!</definedName>
    <definedName name="DipYear">'[3]Date&amp;TimeCalcs'!$K$9:$T$9</definedName>
    <definedName name="LOANBAL">#REF!</definedName>
    <definedName name="MAXDE" localSheetId="1">'[2]Key Constraints'!#REF!</definedName>
    <definedName name="MAXDE" localSheetId="2">'[2]Key Constraints'!#REF!</definedName>
    <definedName name="MAXDE">'[1]Key Constraints'!#REF!</definedName>
    <definedName name="POPULATION" localSheetId="1">'[2]Growth &amp; Demand'!#REF!</definedName>
    <definedName name="POPULATION" localSheetId="2">'[2]Growth &amp; Demand'!#REF!</definedName>
    <definedName name="POPULATION">'[1]Growth &amp; Demand'!#REF!</definedName>
    <definedName name="_xlnm.Print_Area" localSheetId="4">'Sewer (New Works)'!$B:$AB</definedName>
    <definedName name="_xlnm.Print_Area" localSheetId="1">'Water (New Works)'!$B:$AB</definedName>
    <definedName name="Print_Button" localSheetId="3">'Sewer (Repl.)'!Print_Button</definedName>
    <definedName name="Print_Button" localSheetId="1">'Water (New Works)'!Print_Button</definedName>
    <definedName name="Print_Button" localSheetId="2">'Water (Repl.)'!Print_Button</definedName>
    <definedName name="Print_Button">[0]!Print_Button</definedName>
    <definedName name="_xlnm.Print_Titles" localSheetId="3">'Sewer (Repl.)'!$3:$3</definedName>
    <definedName name="_xlnm.Print_Titles" localSheetId="2">'Water (Repl.)'!$3:$3</definedName>
    <definedName name="YEAR" localSheetId="1">'[2]Key Constraints'!$F$14</definedName>
    <definedName name="YEAR" localSheetId="2">'[2]Key Constraints'!$F$14</definedName>
    <definedName name="YEAR">'[1]Key Constraints'!$F$14</definedName>
  </definedNames>
  <calcPr fullCalcOnLoad="1"/>
</workbook>
</file>

<file path=xl/comments2.xml><?xml version="1.0" encoding="utf-8"?>
<comments xmlns="http://schemas.openxmlformats.org/spreadsheetml/2006/main">
  <authors>
    <author>Karyn Beck</author>
  </authors>
  <commentList>
    <comment ref="B93" authorId="0">
      <text>
        <r>
          <rPr>
            <b/>
            <sz val="8"/>
            <rFont val="Tahoma"/>
            <family val="0"/>
          </rPr>
          <t>Karyn Beck:</t>
        </r>
        <r>
          <rPr>
            <sz val="8"/>
            <rFont val="Tahoma"/>
            <family val="0"/>
          </rPr>
          <t xml:space="preserve">
Remove per advice from Phil McKone 08-11-11
</t>
        </r>
      </text>
    </comment>
    <comment ref="B90" authorId="0">
      <text>
        <r>
          <rPr>
            <b/>
            <sz val="8"/>
            <rFont val="Tahoma"/>
            <family val="0"/>
          </rPr>
          <t>Karyn Beck:</t>
        </r>
        <r>
          <rPr>
            <sz val="8"/>
            <rFont val="Tahoma"/>
            <family val="0"/>
          </rPr>
          <t xml:space="preserve">
Was narration '[N] R - W Gracemere ground level 10ML reservoir</t>
        </r>
      </text>
    </comment>
    <comment ref="B92" authorId="0">
      <text>
        <r>
          <rPr>
            <b/>
            <sz val="8"/>
            <rFont val="Tahoma"/>
            <family val="0"/>
          </rPr>
          <t>Karyn Beck:</t>
        </r>
        <r>
          <rPr>
            <sz val="8"/>
            <rFont val="Tahoma"/>
            <family val="0"/>
          </rPr>
          <t xml:space="preserve">
Was narration '[N] R - W Gracemere ground level 10ML reservoir</t>
        </r>
      </text>
    </comment>
    <comment ref="B99" authorId="0">
      <text>
        <r>
          <rPr>
            <b/>
            <sz val="8"/>
            <rFont val="Tahoma"/>
            <family val="0"/>
          </rPr>
          <t>Karyn Beck:</t>
        </r>
        <r>
          <rPr>
            <sz val="8"/>
            <rFont val="Tahoma"/>
            <family val="0"/>
          </rPr>
          <t xml:space="preserve">
Narratoin was 'R - W Gce Industrial 300mm Trunk Main </t>
        </r>
      </text>
    </comment>
    <comment ref="B77" authorId="0">
      <text>
        <r>
          <rPr>
            <b/>
            <sz val="8"/>
            <rFont val="Tahoma"/>
            <family val="0"/>
          </rPr>
          <t>Karyn Beck:</t>
        </r>
        <r>
          <rPr>
            <sz val="8"/>
            <rFont val="Tahoma"/>
            <family val="0"/>
          </rPr>
          <t xml:space="preserve">
Narratoin was 'R - W Gce Industrial 300mm Trunk Main </t>
        </r>
      </text>
    </comment>
    <comment ref="B76" authorId="0">
      <text>
        <r>
          <rPr>
            <b/>
            <sz val="8"/>
            <rFont val="Tahoma"/>
            <family val="0"/>
          </rPr>
          <t>Karyn Beck:</t>
        </r>
        <r>
          <rPr>
            <sz val="8"/>
            <rFont val="Tahoma"/>
            <family val="0"/>
          </rPr>
          <t xml:space="preserve">
Narratoin was 'R - W Gce Industrial 300mm Trunk Main </t>
        </r>
      </text>
    </comment>
  </commentList>
</comments>
</file>

<file path=xl/comments5.xml><?xml version="1.0" encoding="utf-8"?>
<comments xmlns="http://schemas.openxmlformats.org/spreadsheetml/2006/main">
  <authors>
    <author>Karyn Beck</author>
  </authors>
  <commentList>
    <comment ref="B9" authorId="0">
      <text>
        <r>
          <rPr>
            <b/>
            <sz val="8"/>
            <rFont val="Tahoma"/>
            <family val="0"/>
          </rPr>
          <t>Karyn Beck:</t>
        </r>
        <r>
          <rPr>
            <sz val="8"/>
            <rFont val="Tahoma"/>
            <family val="0"/>
          </rPr>
          <t xml:space="preserve">
Tsf to c.0959079
</t>
        </r>
      </text>
    </comment>
    <comment ref="B26" authorId="0">
      <text>
        <r>
          <rPr>
            <b/>
            <sz val="8"/>
            <rFont val="Tahoma"/>
            <family val="0"/>
          </rPr>
          <t>Karyn Beck:</t>
        </r>
        <r>
          <rPr>
            <sz val="8"/>
            <rFont val="Tahoma"/>
            <family val="0"/>
          </rPr>
          <t xml:space="preserve">
Does not include SPS upgrades</t>
        </r>
      </text>
    </comment>
  </commentList>
</comments>
</file>

<file path=xl/sharedStrings.xml><?xml version="1.0" encoding="utf-8"?>
<sst xmlns="http://schemas.openxmlformats.org/spreadsheetml/2006/main" count="1619" uniqueCount="612">
  <si>
    <t>Sewer - NEW Capital Works Program</t>
  </si>
  <si>
    <t>Yr</t>
  </si>
  <si>
    <t>Project Category/Catchment</t>
  </si>
  <si>
    <t>Proj. description</t>
  </si>
  <si>
    <t>Est. Cost</t>
  </si>
  <si>
    <t>Prop. Const.Date</t>
  </si>
  <si>
    <t>Funding</t>
  </si>
  <si>
    <t>Subsidy Available</t>
  </si>
  <si>
    <t>($)</t>
  </si>
  <si>
    <t>(%)</t>
  </si>
  <si>
    <t>0959085</t>
  </si>
  <si>
    <t>R - Sewer Flow Loggers</t>
  </si>
  <si>
    <t>Sewer</t>
  </si>
  <si>
    <t>0959064</t>
  </si>
  <si>
    <t>C - SPS Charles St Install new pumps</t>
  </si>
  <si>
    <t>0959062</t>
  </si>
  <si>
    <t>C-SPS Kinka Area Stage 3 - Tenure</t>
  </si>
  <si>
    <t>0959083</t>
  </si>
  <si>
    <t>R - S Network Overflow Monitoring Equipment</t>
  </si>
  <si>
    <t>0959065</t>
  </si>
  <si>
    <t>C - S Main Jarman St Diversion</t>
  </si>
  <si>
    <t>0943011</t>
  </si>
  <si>
    <t>C-S Ray St SPS new Valve Pit  Valves and</t>
  </si>
  <si>
    <t>0581134</t>
  </si>
  <si>
    <t>C - STP Emu Park Design &amp; Construct</t>
  </si>
  <si>
    <t>0978935</t>
  </si>
  <si>
    <t xml:space="preserve">C - Sewer Main (Gravity) 150mm - 9 Redman St to 33 Phillip St </t>
  </si>
  <si>
    <t>0581005</t>
  </si>
  <si>
    <t>[N] C - Sewer Main (Gravity) Hidden Valley</t>
  </si>
  <si>
    <t>0581003</t>
  </si>
  <si>
    <t>C - Sewer Main (Gravity) Reef St Design</t>
  </si>
  <si>
    <t>0581093</t>
  </si>
  <si>
    <t>C - Sewer Main  Kinka Stage 1 Design &amp; C</t>
  </si>
  <si>
    <t>0943021</t>
  </si>
  <si>
    <t>R- S Washpool Road gravity main Gce</t>
  </si>
  <si>
    <t>0978950</t>
  </si>
  <si>
    <t>R- Sewer Main (Rising) Washpool Road Gce</t>
  </si>
  <si>
    <t>0972935</t>
  </si>
  <si>
    <t>C - YSTP - New air compressor</t>
  </si>
  <si>
    <t>0583033</t>
  </si>
  <si>
    <t>R - SPS Lucas St - Washpool St (design a</t>
  </si>
  <si>
    <t>0583055</t>
  </si>
  <si>
    <t xml:space="preserve">R - Sewer Main (Gravity) 300mm Breakspear St (Gce) </t>
  </si>
  <si>
    <t>0959061</t>
  </si>
  <si>
    <t>R - S NRSTP Effluent Reuse Scheme</t>
  </si>
  <si>
    <t>0640281</t>
  </si>
  <si>
    <t>R-STPNorth Dewatering Biosolids</t>
  </si>
  <si>
    <t>0943290</t>
  </si>
  <si>
    <t>C-STP Yeppoon Dewatering Facility</t>
  </si>
  <si>
    <t>0640283</t>
  </si>
  <si>
    <t>R-STP Rton South (Pipeline from West Rton catchment)</t>
  </si>
  <si>
    <t>0581121</t>
  </si>
  <si>
    <t>[U] C - Sewer Main (Rising) Cooee Bay Design of augmentation &amp; duplication</t>
  </si>
  <si>
    <t>0959072</t>
  </si>
  <si>
    <t>[N] C - S YSTP Augmentation Design &amp; Construction</t>
  </si>
  <si>
    <t>0581098</t>
  </si>
  <si>
    <t>C - SPS Statue Bay Augmentation</t>
  </si>
  <si>
    <t>0640255</t>
  </si>
  <si>
    <t>C-S Communications &amp; Automation</t>
  </si>
  <si>
    <t>[N] R-STP North Dewatering Biosolids</t>
  </si>
  <si>
    <t>[N] C - STP Yeppoon Dewatering Facility</t>
  </si>
  <si>
    <t>[N] R - Misc Field Deployment System (DBYD/PTW)</t>
  </si>
  <si>
    <t>[N] R - S Ramsay Cr SPS Rising Main - Tenure &amp; Design</t>
  </si>
  <si>
    <t>[N] C - SPS Tanby Heights Stage 1A to 1D (Committed Expenditure through Infrastructure Agreement)</t>
  </si>
  <si>
    <t>[N] C-S-Main Hidden Valley Sewerage (Gravity Trunk, SPS &amp; Rising Main) - design</t>
  </si>
  <si>
    <t>[N] C - S Main Kinka Stage 3 Design</t>
  </si>
  <si>
    <t>[N] C - SPS Kinka Area Stage 3</t>
  </si>
  <si>
    <t>[N] R - Misc CCTV Camera Unit</t>
  </si>
  <si>
    <t>[N] R STP Gracemere STP Safety Upgrade</t>
  </si>
  <si>
    <t>[N] R STP Microwave link to NRSTP and SRSTP</t>
  </si>
  <si>
    <t>[R] C-S Communications &amp; Automation</t>
  </si>
  <si>
    <t>[R] C SPS Keppel St North Electrical Upgrade</t>
  </si>
  <si>
    <t>[R] C STP Yeppoon SCADA computer upgrade</t>
  </si>
  <si>
    <t>[R] M STP Chlorination Upgrade</t>
  </si>
  <si>
    <t>[R] R SPS Arthur St electrical upgrade</t>
  </si>
  <si>
    <t>[R] R SPS Kalka Shades electrical upgrade</t>
  </si>
  <si>
    <t>[R] R STP North Rockhampton aerator replacement</t>
  </si>
  <si>
    <t>[R] R STP South Rockhampton Safety Upgrade</t>
  </si>
  <si>
    <t>[R] R SPS Gracemere Duckponds Irrigation Electrical Upgrade</t>
  </si>
  <si>
    <t>[N] M STP Comms Upgrade</t>
  </si>
  <si>
    <t>[U] Sewer Main (Trunk) Breakspeare St 300mm Gce</t>
  </si>
  <si>
    <t>0984959</t>
  </si>
  <si>
    <t>[N] R- S Main (Gravity) 200mm (Gce) Industrial (relates to SPS17) - SEW 47  Gracemere Industrial Expansion</t>
  </si>
  <si>
    <t>[N] R- S Main (Rising) 200mm (Gce) Industrial (relates to SPS17)</t>
  </si>
  <si>
    <t>[N] R- S Main (Rising) 300mm (Gce) Industrial (relates to SPS16)</t>
  </si>
  <si>
    <t>[N] R-SPS 16 (Gce) Industrial</t>
  </si>
  <si>
    <t>[N] R-SPS 17 (Gce) Industrial</t>
  </si>
  <si>
    <t>[U] R - S GSTP Augmentation</t>
  </si>
  <si>
    <t>[R] R SPS East Lane SPS electrical upgrade</t>
  </si>
  <si>
    <t>[N] C - S Main Kinka Area Stage 3 Rising - Construction</t>
  </si>
  <si>
    <t>[N] R Tools of trade vehicle Treatment and Supply</t>
  </si>
  <si>
    <t>[R] C SPS Keppel St South Electrical Upgrade</t>
  </si>
  <si>
    <t>[U] R Glenmore Water Treatment plant amenities block</t>
  </si>
  <si>
    <t>[R] C SPS Rosslyn Bay Marina Electrical Upgrade</t>
  </si>
  <si>
    <t>[R] C SPS Emu Park Rockhampton Rd Pump Upgrade</t>
  </si>
  <si>
    <t>[R] C SPS Kennedy St Electrical Upgrade</t>
  </si>
  <si>
    <t>[R] STP North Upgrade Switchboards in No1 &amp; No2 SPS</t>
  </si>
  <si>
    <t>[N] R-STP Rton South (Pipeline from West Rton catchment)</t>
  </si>
  <si>
    <t>[N] C - S Main Tanby Rd South Rising</t>
  </si>
  <si>
    <t>[N] S NRSTP Effluent Reuse Scheme</t>
  </si>
  <si>
    <t>[N] C - S Main Tanby South Trunk Stage 3 - Design</t>
  </si>
  <si>
    <t>[N] C - SPS Tanby Rd South - Design &amp; Construct</t>
  </si>
  <si>
    <t>[N] R - SPS Ramsay Cr Construction</t>
  </si>
  <si>
    <t>[N] R Gce Main (Gravity) 300mm Ramsay Creek - SEW9</t>
  </si>
  <si>
    <t>[N] R Main (Rising) 200mm Ramsay Creek - SEW8</t>
  </si>
  <si>
    <t>[N] R S Main (Gravity) 300 mm Olive St (committed expenditure thru Ramsey Ck Infrastructure agreement)</t>
  </si>
  <si>
    <t>[U] R - S Upgrade Trunk Cedric Archer Park</t>
  </si>
  <si>
    <t>[N]  R SEW11</t>
  </si>
  <si>
    <t>[N] C-S-Main (Rising) 200mm Farnborough Road Trunk</t>
  </si>
  <si>
    <t>[N] C-SPS Charles Street</t>
  </si>
  <si>
    <t>[N] C-SPS Farnborough Road PS#2</t>
  </si>
  <si>
    <t>[N] C-SPS Rockhampton - Emu Park Rd PS#1</t>
  </si>
  <si>
    <t>[N] R- S Main (Gravity) 200mm (Gce) Industrial (relates to SPS17)</t>
  </si>
  <si>
    <t>0984921</t>
  </si>
  <si>
    <t>[N] C-S-Main Kinka Stage 4</t>
  </si>
  <si>
    <t>L/CW</t>
  </si>
  <si>
    <t>0984933</t>
  </si>
  <si>
    <t>[N] R - S Main (Gravity) 225mm Ramsay Ck (Westco)</t>
  </si>
  <si>
    <t>0984931</t>
  </si>
  <si>
    <t>[N] C-S-Main (Gravity) 300mm Farnborough Road Trunk</t>
  </si>
  <si>
    <t>0984920</t>
  </si>
  <si>
    <t>[N] C-SPS Tanby Rd (Yeppoon Ck) relates to Hidden Valley</t>
  </si>
  <si>
    <t>0984932</t>
  </si>
  <si>
    <t>[N] C- S Main (Rising) 200mm Tanby Rd (Yeppoon Ck) relates to Hidden Valley</t>
  </si>
  <si>
    <t>0984942</t>
  </si>
  <si>
    <t>[N] R-S-Main Fitzroy St Rising 300mm (Sth Rton STP Catchment)</t>
  </si>
  <si>
    <t>0984943</t>
  </si>
  <si>
    <t>[N] R-S-Main West St Rton Gravity Main Trunk 600mm (Sth Rton STP Catchment)</t>
  </si>
  <si>
    <t>L</t>
  </si>
  <si>
    <t>0984925</t>
  </si>
  <si>
    <t>0984949</t>
  </si>
  <si>
    <t>0984926</t>
  </si>
  <si>
    <t>0984930</t>
  </si>
  <si>
    <t>[N] C-SPS Reef St PS#13</t>
  </si>
  <si>
    <t>0984939</t>
  </si>
  <si>
    <t>[N] C-S-Main (Rising) 100mm Reef St</t>
  </si>
  <si>
    <t>0984941</t>
  </si>
  <si>
    <t>[N] C-S-Main (Gravity) 150mm Reef St</t>
  </si>
  <si>
    <t>0959212</t>
  </si>
  <si>
    <t>0984922</t>
  </si>
  <si>
    <t xml:space="preserve">[N] C - SPS Rosslyn St </t>
  </si>
  <si>
    <t>0984915</t>
  </si>
  <si>
    <t>[N] R - SPS Campbell St PS#3</t>
  </si>
  <si>
    <t>0984934</t>
  </si>
  <si>
    <t>[N] C-S-Main (Gravity) 450mm Whitman St</t>
  </si>
  <si>
    <t>0984923</t>
  </si>
  <si>
    <t>[N] C-SPS Bell Park Emu Park East PS#2</t>
  </si>
  <si>
    <t>0984936</t>
  </si>
  <si>
    <t>[N] C-S-Main (Gravity) 375mm Scenic Hwy</t>
  </si>
  <si>
    <t>0984944</t>
  </si>
  <si>
    <t>[N] R- S Main (Gravity) 450mm Armstrong St (Gce)</t>
  </si>
  <si>
    <t>0984945</t>
  </si>
  <si>
    <t>[N] R- S Main (Gravity) 300mm Burke St</t>
  </si>
  <si>
    <t>0984946</t>
  </si>
  <si>
    <t>[N] R- S Main (Gravity) 400mm Parkhurst Industrial</t>
  </si>
  <si>
    <t>0984924</t>
  </si>
  <si>
    <t>[N] R-SPS Beak St (Gce) (Capricorn St PS#7to be replaced)</t>
  </si>
  <si>
    <t>0984952</t>
  </si>
  <si>
    <t>[N] C-S-Main (Rising) 150mm Bell Park Emu Park East from PS#2</t>
  </si>
  <si>
    <t>0984953</t>
  </si>
  <si>
    <t>[N] C-S-Main Hidden Valley Sewerage (Retic) - construction</t>
  </si>
  <si>
    <t>0984956</t>
  </si>
  <si>
    <t>[N] C-S-Main (Gravity) 225mm Tanby Road North</t>
  </si>
  <si>
    <t>0984958</t>
  </si>
  <si>
    <t>[N] R- S Main (Gravity) 200mm (Gce) Industrial (relates to SPS17) - SEW 46 Gracemere Industrial Expansion</t>
  </si>
  <si>
    <t>0984960</t>
  </si>
  <si>
    <t>0984964</t>
  </si>
  <si>
    <t>[N] R - SPS Edenbrook West</t>
  </si>
  <si>
    <t>0984965</t>
  </si>
  <si>
    <t>[N] R - S (Rising) 100mm Edenbrook West</t>
  </si>
  <si>
    <t>0984966</t>
  </si>
  <si>
    <t>0984967</t>
  </si>
  <si>
    <t>[N] R-SPS Limestone Creek (SPS2)</t>
  </si>
  <si>
    <t>0984968</t>
  </si>
  <si>
    <t>[N] R - S Main (Rising) 300mm Limestone Ck</t>
  </si>
  <si>
    <t>0984969</t>
  </si>
  <si>
    <t>[N] R - S Main (Gravity) 225mm Limestone Ck</t>
  </si>
  <si>
    <t>0984970</t>
  </si>
  <si>
    <t>[N] R - S Main (Gravity) 300mm Limestone Ck</t>
  </si>
  <si>
    <t>0984971</t>
  </si>
  <si>
    <t>[N] R - S Main (Gravity) 450mm Limestone Ck</t>
  </si>
  <si>
    <t>0984972</t>
  </si>
  <si>
    <t>[N] R - S Main (Gravity) 375mm Limestone Ck</t>
  </si>
  <si>
    <t>0984973</t>
  </si>
  <si>
    <t>0984974</t>
  </si>
  <si>
    <t>0984979</t>
  </si>
  <si>
    <t>[N] C-S-Main (Gravity) 300mm Hill St from Cap Green</t>
  </si>
  <si>
    <t>0984980</t>
  </si>
  <si>
    <t>[N] C-S-Main (Rising) 150mm Hill St from Cap Green</t>
  </si>
  <si>
    <t>0984981</t>
  </si>
  <si>
    <t>[N] C- SPS Cap Green Rockhampton Rd (possible INF Agreement)</t>
  </si>
  <si>
    <t>0984986</t>
  </si>
  <si>
    <t>[N] C-SPS Kinka Beach (Big Whale)</t>
  </si>
  <si>
    <t>0984957</t>
  </si>
  <si>
    <t>[N] M - SPS Carmody Bridge PS#4</t>
  </si>
  <si>
    <t>0959069</t>
  </si>
  <si>
    <t>[N] C - S Main Zilzie West Trunk - design and construct</t>
  </si>
  <si>
    <t>0959073</t>
  </si>
  <si>
    <t>[N] C - SPS Zilzie West - Design &amp; Construct</t>
  </si>
  <si>
    <t>0984961</t>
  </si>
  <si>
    <t>[N] C - SPS Shaw Ave</t>
  </si>
  <si>
    <t>0984962</t>
  </si>
  <si>
    <t>[N] R - SPS Armstrong St (Gce) PS#1</t>
  </si>
  <si>
    <t>0984963</t>
  </si>
  <si>
    <t>[N] R - SPS Breakspeare St (Gce) PS#6</t>
  </si>
  <si>
    <t>0984975</t>
  </si>
  <si>
    <t>[N] R- S Main (Gravity) 225mm Belmont Rd</t>
  </si>
  <si>
    <t>0984976</t>
  </si>
  <si>
    <t>[N] C-S-Main (Gravity) 300mm James &amp; Normanby Sts</t>
  </si>
  <si>
    <t>0984977</t>
  </si>
  <si>
    <t>[N] C-S-Main (Gravity) 225mm Smith St</t>
  </si>
  <si>
    <t>0984978</t>
  </si>
  <si>
    <t>[N] C-S-Main (Gravity) 300mm Farnborough Rd &amp; Smith St</t>
  </si>
  <si>
    <t>0984982</t>
  </si>
  <si>
    <t>[N] M - STP</t>
  </si>
  <si>
    <t>0984983</t>
  </si>
  <si>
    <t>[N] C-S-Main (Rising) 200mm Hartley St Great Barrier Reef Resort</t>
  </si>
  <si>
    <t>0984984</t>
  </si>
  <si>
    <t>[N] C-S-Main (Rising) 375mm Emu Park West PS#1 to STP</t>
  </si>
  <si>
    <t>0984985</t>
  </si>
  <si>
    <t>[N] R - S Main (Rising) 200mm Breakspeare St to STP</t>
  </si>
  <si>
    <t>0984987</t>
  </si>
  <si>
    <t>[N] R - SPS Fisher St (Gce) PS#4</t>
  </si>
  <si>
    <t>R-STP Rton North</t>
  </si>
  <si>
    <t>R-STP Rton South</t>
  </si>
  <si>
    <t>R - SPS Edenbrook East</t>
  </si>
  <si>
    <t>R - S Main (Gravity) 225mm Limestone Ck</t>
  </si>
  <si>
    <t>R - S Main (Gravity) 225mm Ramsay Glen</t>
  </si>
  <si>
    <t>R - S Main (Gravity) 225mm Stocklands</t>
  </si>
  <si>
    <t>R - S Main (Rising) 200mm Edenbrook East</t>
  </si>
  <si>
    <t>R - SPS Hadgraft St PS#9</t>
  </si>
  <si>
    <t>R - S Main (Rising) 375mm from PS#9 SMH6994</t>
  </si>
  <si>
    <t>R - SPS Gavial Rd (Gce) PS#5</t>
  </si>
  <si>
    <t>R - SPS Bodero St PS#42</t>
  </si>
  <si>
    <t>C - S Main (Rising) 100mm Kemp Beach South</t>
  </si>
  <si>
    <t>R - S Main (Gravity) 375mm Glenmore Rd</t>
  </si>
  <si>
    <t>Total Proposed Cap X</t>
  </si>
  <si>
    <t>balances to submitted</t>
  </si>
  <si>
    <r>
      <t xml:space="preserve">Projects submitted but not approved in </t>
    </r>
    <r>
      <rPr>
        <b/>
        <sz val="10"/>
        <rFont val="Arial"/>
        <family val="2"/>
      </rPr>
      <t>2012-13</t>
    </r>
    <r>
      <rPr>
        <sz val="10"/>
        <rFont val="Arial"/>
        <family val="2"/>
      </rPr>
      <t xml:space="preserve"> as at 08-05-12</t>
    </r>
  </si>
  <si>
    <r>
      <t xml:space="preserve">Projects submitted but not approved in </t>
    </r>
    <r>
      <rPr>
        <b/>
        <sz val="10"/>
        <rFont val="Arial"/>
        <family val="2"/>
      </rPr>
      <t>2013-14</t>
    </r>
    <r>
      <rPr>
        <sz val="10"/>
        <rFont val="Arial"/>
        <family val="2"/>
      </rPr>
      <t xml:space="preserve"> as at 08-05-12</t>
    </r>
  </si>
  <si>
    <r>
      <t xml:space="preserve">Projects submitted but not approved in </t>
    </r>
    <r>
      <rPr>
        <b/>
        <sz val="10"/>
        <rFont val="Arial"/>
        <family val="2"/>
      </rPr>
      <t>2014-15</t>
    </r>
    <r>
      <rPr>
        <sz val="10"/>
        <rFont val="Arial"/>
        <family val="2"/>
      </rPr>
      <t xml:space="preserve"> as at 08-05-12</t>
    </r>
  </si>
  <si>
    <t>Sewer - Replacement Capital Works Program</t>
  </si>
  <si>
    <t>Yr of Construction</t>
  </si>
  <si>
    <t>Ave Useful Life</t>
  </si>
  <si>
    <t>(Yrs)</t>
  </si>
  <si>
    <t>Identified Replacement Capital Works:</t>
  </si>
  <si>
    <t>0959050</t>
  </si>
  <si>
    <t>C - SPS Wall St - 2 new pumps</t>
  </si>
  <si>
    <t>0959045</t>
  </si>
  <si>
    <t>R - SPS Gme No4,5,6 Install Inlet Valves</t>
  </si>
  <si>
    <t>0959211</t>
  </si>
  <si>
    <t>R - S Combined Line Replacement 62 Spencer - 2 Bishop</t>
  </si>
  <si>
    <t>0959048</t>
  </si>
  <si>
    <t>C - SPS Ray Street Pump No1&amp;2</t>
  </si>
  <si>
    <t>0943010</t>
  </si>
  <si>
    <t>C-SPS New SPS Impellers</t>
  </si>
  <si>
    <t>0959046</t>
  </si>
  <si>
    <t>R - S SRTP Chlorinator Upgrade</t>
  </si>
  <si>
    <t>0959054</t>
  </si>
  <si>
    <t>R - S NRSTP Concrete Refurb (weir gate wells)</t>
  </si>
  <si>
    <t>0959051</t>
  </si>
  <si>
    <t>C - SPS Ray St Switchboard</t>
  </si>
  <si>
    <t>0959052</t>
  </si>
  <si>
    <t>C - SPS Roslyn St Switchboard</t>
  </si>
  <si>
    <t>0959053</t>
  </si>
  <si>
    <t>R - SPS No3 (Gce) Switchboard</t>
  </si>
  <si>
    <t>0959055</t>
  </si>
  <si>
    <t>R - SPS Gme Old Capricorn Hwy No2 Electrical switchboard</t>
  </si>
  <si>
    <t>0640877</t>
  </si>
  <si>
    <t>C - S Main Refurbishment (arising from r</t>
  </si>
  <si>
    <t>0637914</t>
  </si>
  <si>
    <t>R - Sewer Refurbishment (arising from re</t>
  </si>
  <si>
    <t>0954542</t>
  </si>
  <si>
    <t>C - STP Yeppoon Upgrade service water pu</t>
  </si>
  <si>
    <t>0799975</t>
  </si>
  <si>
    <t>R - SPS North waste Inlet pipework upgrade</t>
  </si>
  <si>
    <t>0959190</t>
  </si>
  <si>
    <t>R - STP South Aerator Installation</t>
  </si>
  <si>
    <t>0966620</t>
  </si>
  <si>
    <t>R - SPS Arthur St Magnesium Install</t>
  </si>
  <si>
    <t>0973931</t>
  </si>
  <si>
    <t>R - S NRWWTP Oxidation Ditchs Weir Actua</t>
  </si>
  <si>
    <t>0581051</t>
  </si>
  <si>
    <t>R - SPS Arthur St New Air Extraction Sys</t>
  </si>
  <si>
    <t>0974058</t>
  </si>
  <si>
    <t>R - NRSTP - Aerator replace 2x motors an</t>
  </si>
  <si>
    <t>0581103</t>
  </si>
  <si>
    <t>C - S-Main Refurbish Reticulation</t>
  </si>
  <si>
    <t>0581107</t>
  </si>
  <si>
    <t>R - S-Main Refurbish Reticulation</t>
  </si>
  <si>
    <t>[R] C - S Main Refurbishment (arising from relining)</t>
  </si>
  <si>
    <t>[R] C S Emu Park test infiltration at manholes</t>
  </si>
  <si>
    <t>[R] C STP Yeppoon Air Compressor</t>
  </si>
  <si>
    <t>[R] R STP North Rockhampton inlet screen</t>
  </si>
  <si>
    <t>[R] Sewer Main Relining &amp; associated works</t>
  </si>
  <si>
    <t>[R] MAINS - CC - Sewer Retic AC Yeppoon (reline following camera inspection)</t>
  </si>
  <si>
    <t>[R] R - Sewer Refurbishment (arising from relining contract)</t>
  </si>
  <si>
    <t>0984912</t>
  </si>
  <si>
    <t>[R] C-STP Decommission old STP</t>
  </si>
  <si>
    <t>0984913</t>
  </si>
  <si>
    <t>[R] C-STP Decommission old STP (S031)</t>
  </si>
  <si>
    <t>0990022</t>
  </si>
  <si>
    <t>[R] R-SPS</t>
  </si>
  <si>
    <t>0984916</t>
  </si>
  <si>
    <t>[R] C-SPS Ypn</t>
  </si>
  <si>
    <t>0984908</t>
  </si>
  <si>
    <t>[R] R-S-Main Raising</t>
  </si>
  <si>
    <t>0984938</t>
  </si>
  <si>
    <t>[R] R-STP Rton North</t>
  </si>
  <si>
    <t>0984937</t>
  </si>
  <si>
    <t>[R] C-SPS Emu Park</t>
  </si>
  <si>
    <t>0984954</t>
  </si>
  <si>
    <t>[R] C-S-Main Yeppoon Rising</t>
  </si>
  <si>
    <t>0984955</t>
  </si>
  <si>
    <t>[R] C-S-Main Adelaide Park Gravity Trunk</t>
  </si>
  <si>
    <t>R-STP</t>
  </si>
  <si>
    <t>R-SPS</t>
  </si>
  <si>
    <t>R-S-Reuse Scheme</t>
  </si>
  <si>
    <t>Total Proposed Replacement Works</t>
  </si>
  <si>
    <t>Water - Replacement Capital Works Program</t>
  </si>
  <si>
    <t>'0953346</t>
  </si>
  <si>
    <t xml:space="preserve">C - Water Reservoir Taranganbah Roof &amp; Floor Res </t>
  </si>
  <si>
    <t>Water</t>
  </si>
  <si>
    <t>CW1000000L300000</t>
  </si>
  <si>
    <t>'0958997</t>
  </si>
  <si>
    <t>C - Water Reservoir Emu Park Roof Investigation</t>
  </si>
  <si>
    <t>RES</t>
  </si>
  <si>
    <t>'0640299</t>
  </si>
  <si>
    <t>C W Main – Coast – Reticulation Renewal AC</t>
  </si>
  <si>
    <t>D131880RES500000L233120</t>
  </si>
  <si>
    <t>0639365</t>
  </si>
  <si>
    <t>C - W Meter Replacement Program</t>
  </si>
  <si>
    <t>L45400D35000</t>
  </si>
  <si>
    <t>0984419</t>
  </si>
  <si>
    <t>C - W V&amp;H Replacement Program</t>
  </si>
  <si>
    <t>D</t>
  </si>
  <si>
    <t>'0641187</t>
  </si>
  <si>
    <t>C-W Hobas Trunk Main Replacement</t>
  </si>
  <si>
    <t>D9605RES783955L986440</t>
  </si>
  <si>
    <t>'0959005</t>
  </si>
  <si>
    <t>C - WTP Yeppoon PLC &amp; Comms</t>
  </si>
  <si>
    <t>RES350000L75000</t>
  </si>
  <si>
    <t>'0959008</t>
  </si>
  <si>
    <t>C - W Emu Park Reservoir Altitude valve removal</t>
  </si>
  <si>
    <t>'0581020</t>
  </si>
  <si>
    <t xml:space="preserve">M-W Main-Mt Morgan-Reticulation Renewal AC </t>
  </si>
  <si>
    <t>DEPN</t>
  </si>
  <si>
    <t>'0581074</t>
  </si>
  <si>
    <t>M-W-Meter Replacement</t>
  </si>
  <si>
    <t>'0580996</t>
  </si>
  <si>
    <t>R-W-V&amp;H Maintenance Program</t>
  </si>
  <si>
    <t>0984421</t>
  </si>
  <si>
    <t>Marl - W V&amp;H Replacement Program</t>
  </si>
  <si>
    <t>0943005</t>
  </si>
  <si>
    <t>R - W Mt Charlton Reservoir Refurb</t>
  </si>
  <si>
    <t>CWW</t>
  </si>
  <si>
    <t>'0581085</t>
  </si>
  <si>
    <t>R-W-Barrage Rton Crane Restore</t>
  </si>
  <si>
    <t>'0581086</t>
  </si>
  <si>
    <t>R-W-Barrage Rton Gate Winch Cables</t>
  </si>
  <si>
    <t>'0640316</t>
  </si>
  <si>
    <t>R-W-Barrage Rton Gates Refurbishment</t>
  </si>
  <si>
    <t>L47031RES209969</t>
  </si>
  <si>
    <t>0986576</t>
  </si>
  <si>
    <t>[R] R - W Barrage Upgrade &amp; Refurbishmen</t>
  </si>
  <si>
    <t>0986577</t>
  </si>
  <si>
    <t>[R] R - W Barrage Physical Security Upgr</t>
  </si>
  <si>
    <t>'0581078</t>
  </si>
  <si>
    <t>R -W-Main Replacement Reticulation</t>
  </si>
  <si>
    <t>'0640307</t>
  </si>
  <si>
    <t>R-W-Main Mt Charlton Refurbish Steel Pipeline</t>
  </si>
  <si>
    <t>'0581081</t>
  </si>
  <si>
    <t>R-W-Meter Replacement</t>
  </si>
  <si>
    <t>'0580999</t>
  </si>
  <si>
    <t>R-W-Meters Gmere</t>
  </si>
  <si>
    <t>0959189</t>
  </si>
  <si>
    <t>R - W GWTP Chlorinator Upgrade</t>
  </si>
  <si>
    <t>0959173</t>
  </si>
  <si>
    <t>R - W GWTP Sedimentation Tank 1 Instrume</t>
  </si>
  <si>
    <t>0959185</t>
  </si>
  <si>
    <t>R - W GWTP Outflow Water Instrumentation</t>
  </si>
  <si>
    <t>0959188</t>
  </si>
  <si>
    <t>R - W GWTP Filter Outlet Valve Upgrade</t>
  </si>
  <si>
    <t>0581041</t>
  </si>
  <si>
    <t>R-W-Barrage Rton Gate Seal Rehabilitation</t>
  </si>
  <si>
    <t>0581050</t>
  </si>
  <si>
    <t>R - WPS Highlift &amp; lowlift Replace emergency breakers</t>
  </si>
  <si>
    <t>0583067</t>
  </si>
  <si>
    <t>R - Water PS Yaamba Rd Replacement works</t>
  </si>
  <si>
    <t>0581152</t>
  </si>
  <si>
    <t>M - Water Reservoir North Repairs Power</t>
  </si>
  <si>
    <t>0637118</t>
  </si>
  <si>
    <t>Fletchers Creek WPS Switchboard and asso</t>
  </si>
  <si>
    <t>0581039</t>
  </si>
  <si>
    <t>C - Water PS Taranganbah High Zone</t>
  </si>
  <si>
    <t>0954358</t>
  </si>
  <si>
    <t>O - WPS Montrose Ck &amp; Dempsey St - Repla</t>
  </si>
  <si>
    <t>DEPN5000L21446</t>
  </si>
  <si>
    <t>'0959002</t>
  </si>
  <si>
    <t>R-W-Forbes Ave Pump Stn Electrical</t>
  </si>
  <si>
    <t>'0959003</t>
  </si>
  <si>
    <t>ML - W Marlborough Bore Pumps Replacement</t>
  </si>
  <si>
    <t>[R] C - W Emu Park Reservoir Wall Restoration</t>
  </si>
  <si>
    <t>[R] C - WTP Yeppoon PLC &amp; Comms</t>
  </si>
  <si>
    <t>[R] C Waterpark Ck Lowlift screen renewal</t>
  </si>
  <si>
    <t>[R] C-W Main (Trunk) Hobas Replacement</t>
  </si>
  <si>
    <t>[R] M - Water Main Replacement Program</t>
  </si>
  <si>
    <t>[R] M-W-Meter Replacement</t>
  </si>
  <si>
    <t>[R] R - W GWTP Highlift pump staton upgrade</t>
  </si>
  <si>
    <t>[R] R Glenmore Lowlift WPS Switchboard Upgrade</t>
  </si>
  <si>
    <t>[R] R -Water Main Replacement Program</t>
  </si>
  <si>
    <t>[R] R-W V&amp;H City Refurbishment Program</t>
  </si>
  <si>
    <t>[R] R-W-Meters Gmere</t>
  </si>
  <si>
    <t>[R] R-WPS and Reservoir Caves</t>
  </si>
  <si>
    <t>[R] R-W-Reservoir Lucas St Gce Replace pump controls</t>
  </si>
  <si>
    <t>[R] Water Meter Replacement Rockhampton</t>
  </si>
  <si>
    <t>[R] C - W Replace 200 dia PVC Mains Vin E Jones &amp; Pacific Hts Dr</t>
  </si>
  <si>
    <t>[R] R - Water Barrage Gate Seal Rehabilitation</t>
  </si>
  <si>
    <t>[R] W Mt Charlton Steel MA Maintenance</t>
  </si>
  <si>
    <t>[R] Water Barrage Gates Maintenance</t>
  </si>
  <si>
    <t xml:space="preserve">C-WTP  </t>
  </si>
  <si>
    <t>M-W-Main Reticulation Renewal AC</t>
  </si>
  <si>
    <t>O-W-Main Reticulation Renewal Galvanised &amp; Poly Pipe</t>
  </si>
  <si>
    <t>R-WPS</t>
  </si>
  <si>
    <t>R-WPS &amp; Reservoir Caves</t>
  </si>
  <si>
    <t>R-WTP Glenmore</t>
  </si>
  <si>
    <t>R-W-Barrage Rton Gate Guides</t>
  </si>
  <si>
    <t>R-W-Barrage Rton Gates</t>
  </si>
  <si>
    <t>R-W-Main Mild Steel</t>
  </si>
  <si>
    <t>W-Main Replacement Reticulation</t>
  </si>
  <si>
    <t>C-W-Dam Kellys Offstream Storage</t>
  </si>
  <si>
    <t xml:space="preserve">R-W-Nerimbera – Water Reticulation Upgrade </t>
  </si>
  <si>
    <t>R-W-Reservoir</t>
  </si>
  <si>
    <t>R-W-Main Replacement Reticulation</t>
  </si>
  <si>
    <t xml:space="preserve">Marl-WPS &amp; Reservoir </t>
  </si>
  <si>
    <t>C-W- Reservoir Sites Emu Park</t>
  </si>
  <si>
    <t>R-W-Parkhurst Ind Est Reservoir CHEMICAL NaOCl Building</t>
  </si>
  <si>
    <t>R-W-Parkhurst Ind Est Reservoir Pumps/Pipework/Instrumentation/Valves</t>
  </si>
  <si>
    <t>C-W-Kelly's Off Stream Storage Pump Station - Telemetry</t>
  </si>
  <si>
    <t>CA-W-Mt Charlton Pipework and Valves</t>
  </si>
  <si>
    <t>M-W-Main PRVs Reticulation</t>
  </si>
  <si>
    <t>R-W-Main PVC</t>
  </si>
  <si>
    <t>*uPVC Watermain (50 dia Carbeen St)</t>
  </si>
  <si>
    <t>*Braddy St ELECTRICAL EQUIPMENT INSTRUMENTATION</t>
  </si>
  <si>
    <t>*Grouted stone pitched drains, in place (Barrage)</t>
  </si>
  <si>
    <t>*Rock filled wire mats, in place (Barrage)</t>
  </si>
  <si>
    <t>*Backup Booster Pump Number One - Marlborough</t>
  </si>
  <si>
    <t>*Bore Pump Number One - Marlborough</t>
  </si>
  <si>
    <t>*Bore Pump Number Two - Marlborough</t>
  </si>
  <si>
    <t>R-W Property Services Replacement</t>
  </si>
  <si>
    <t>R-W-Main Replace Long Services (Galv/Cl) &lt;100 Diameter</t>
  </si>
  <si>
    <t>M-WPS-Main Black St Reticulation</t>
  </si>
  <si>
    <t>M-W-Pumps Booster</t>
  </si>
  <si>
    <t>M-W-Main Reticulation Chlorination</t>
  </si>
  <si>
    <t>R-W-Meters district &amp; PRVs</t>
  </si>
  <si>
    <t>R-WPS Gmere Lucas St Booster</t>
  </si>
  <si>
    <t>R-W-Reservoir Mawdesley Hill</t>
  </si>
  <si>
    <t>R-W-Main AC Pipe</t>
  </si>
  <si>
    <t>R-W-Main Trunk</t>
  </si>
  <si>
    <t>**this is years 2031 &amp; 2032</t>
  </si>
  <si>
    <t>NEW Capital Works Program</t>
  </si>
  <si>
    <t>0959166</t>
  </si>
  <si>
    <t>R - W Barrage Install Survey control points</t>
  </si>
  <si>
    <t>'0583053</t>
  </si>
  <si>
    <t>R - Water System leakage &amp; pressure management</t>
  </si>
  <si>
    <t>'0943017</t>
  </si>
  <si>
    <t>C - Misc RTK Equipments (1 Base Stn + 7 Rovers + 1 Repeater)</t>
  </si>
  <si>
    <t>'0959033</t>
  </si>
  <si>
    <t>M - W No7 Dam Installation of Safety Buoys</t>
  </si>
  <si>
    <t>'0959034</t>
  </si>
  <si>
    <t>C - W Main (Trunk) Emu Park West Reservoir</t>
  </si>
  <si>
    <t>CW</t>
  </si>
  <si>
    <t>'0959035</t>
  </si>
  <si>
    <t>R - WPS Ramsay Creek Augmentation &amp; Yaamba Rd PRV's</t>
  </si>
  <si>
    <t>'0959038</t>
  </si>
  <si>
    <t>R - W GWTP Control Room Equipment</t>
  </si>
  <si>
    <t>0986578</t>
  </si>
  <si>
    <t>[N] - Marl WTP Capacity Upgrade</t>
  </si>
  <si>
    <t>0959191</t>
  </si>
  <si>
    <t>ML - WPS Marlborough Installation - (RO Plant site)</t>
  </si>
  <si>
    <t>0954172</t>
  </si>
  <si>
    <t>Marl - W Marlborough Drinking Water Service (RO Plant)</t>
  </si>
  <si>
    <t>0966566</t>
  </si>
  <si>
    <t>ML WPS Electrical Upgrade</t>
  </si>
  <si>
    <t>DEPN25000L23660</t>
  </si>
  <si>
    <t>0966567</t>
  </si>
  <si>
    <t>ML WTP Backup Generator installation</t>
  </si>
  <si>
    <t>0954357</t>
  </si>
  <si>
    <t>O - Water Reticulation - Install Ball Va</t>
  </si>
  <si>
    <t>0976593</t>
  </si>
  <si>
    <t>R - W Reservoir Kabra (Gce) Potable Water supply site procurement</t>
  </si>
  <si>
    <t>0581048</t>
  </si>
  <si>
    <t>R - WPS Norman Rd Upgrade pumps (8028)</t>
  </si>
  <si>
    <t>0943003</t>
  </si>
  <si>
    <t>R-W GWTP Highlift switchboard upgrade /</t>
  </si>
  <si>
    <t>0974053</t>
  </si>
  <si>
    <t>R - GWTP New Experion Servers and Associ</t>
  </si>
  <si>
    <t>0943004</t>
  </si>
  <si>
    <t>R-W GWTP Travelling bridges switchboard</t>
  </si>
  <si>
    <t>0583077</t>
  </si>
  <si>
    <t>GWTP backup generator</t>
  </si>
  <si>
    <t>0580989</t>
  </si>
  <si>
    <t>R - WPS Highligt Pump 5 transformer cabl</t>
  </si>
  <si>
    <t>0687945</t>
  </si>
  <si>
    <t>M - Water Dam No7 Installation &amp; survey</t>
  </si>
  <si>
    <t>0986575</t>
  </si>
  <si>
    <t>[N] C - WPS Booster Cliff St pressure im</t>
  </si>
  <si>
    <t>0882801</t>
  </si>
  <si>
    <t>M - WTP Chlorination and Instrumentation</t>
  </si>
  <si>
    <t>0580981</t>
  </si>
  <si>
    <t>C - Water Reservoir St Faiths No 3 Const</t>
  </si>
  <si>
    <t>CW210688L109312</t>
  </si>
  <si>
    <t>0973964</t>
  </si>
  <si>
    <t>C - W Main 150mm James Street (Arthur -</t>
  </si>
  <si>
    <t>0986574</t>
  </si>
  <si>
    <t>[N] C - W Main 100mm Cliff St pressure i</t>
  </si>
  <si>
    <t>0581028</t>
  </si>
  <si>
    <t>C - Water Main 375mm Hill St Emu Park Au</t>
  </si>
  <si>
    <t>0799899</t>
  </si>
  <si>
    <t>C - WTP Woodbury Install new compressor</t>
  </si>
  <si>
    <t>0583057</t>
  </si>
  <si>
    <t>C - Magflo at Waterpark Ck Highlift WPS</t>
  </si>
  <si>
    <t>RES31000L23000</t>
  </si>
  <si>
    <t>0640897</t>
  </si>
  <si>
    <t>C-W-Reservoir Kinka West</t>
  </si>
  <si>
    <t>0943016</t>
  </si>
  <si>
    <t>C-W Keppel Sands WPS Booster and pipework</t>
  </si>
  <si>
    <t>0943013</t>
  </si>
  <si>
    <t>0943013 - Trunk Water Main Easements</t>
  </si>
  <si>
    <t>0943022</t>
  </si>
  <si>
    <t>Rockhampton - Albert St SLMP 150 main In</t>
  </si>
  <si>
    <t>'0581042</t>
  </si>
  <si>
    <t>R-W-Barrage Cathodic Protection</t>
  </si>
  <si>
    <t>0581056</t>
  </si>
  <si>
    <t>R - Water TPGlenmore Lagoons Expansion D</t>
  </si>
  <si>
    <t>L609700D500000</t>
  </si>
  <si>
    <t>0986573</t>
  </si>
  <si>
    <t>[N] Water Quality Options Report</t>
  </si>
  <si>
    <t>[N] R - Water Barrage Crane Restore</t>
  </si>
  <si>
    <t>[N] Water System leakage &amp; pressure management</t>
  </si>
  <si>
    <t>[N] Rockhampton - Albert St SLMP 150 main Interconnections</t>
  </si>
  <si>
    <t>[N] C - W Main (Trunk) Emu Park West Reservoir</t>
  </si>
  <si>
    <t>[N] C - W Reservoir St Faiths Rechlorination</t>
  </si>
  <si>
    <t>[N] R - W Main Crossing QR Reserve Anniki St</t>
  </si>
  <si>
    <t>[N] C - W Main 375mm Tanby Heights Stage 1A to 1D (Committed Expenditure through Infrastructure Agreement)</t>
  </si>
  <si>
    <t>[N] R GWTP No. 2 Sedimentation Tank 2 Instrumentation</t>
  </si>
  <si>
    <t>[N] M No7 Dam WPS upgrade</t>
  </si>
  <si>
    <t>[N] R - W Gce Industrial 300mm trunk water main</t>
  </si>
  <si>
    <t>[N] R - W Lucas Street Pump Station Upgrade</t>
  </si>
  <si>
    <t>[N] - R GIA Stg 1 - W Main (Trunk) 200mm Somerset Rd east of Stewart St</t>
  </si>
  <si>
    <t>[N] - R GIA Stg 1 - W Main (Trunk) 300mm Somerset Rd west of Stewart St</t>
  </si>
  <si>
    <t>0984824</t>
  </si>
  <si>
    <t>R - WPS Agnes St Upgrade (outlet pipework) to Gracemere supply</t>
  </si>
  <si>
    <t>CW/L</t>
  </si>
  <si>
    <t>[N] R - Water Barrage Cathodic Protection Installation</t>
  </si>
  <si>
    <t>[N] R - W Bulk Water Offtakes</t>
  </si>
  <si>
    <t>[N] C- Permanent RTK Base Station and Repeater Installations</t>
  </si>
  <si>
    <t>[N] GWTP 4 x Endress &amp; Hauser turbidity meters</t>
  </si>
  <si>
    <t>[N] C-W-Reservoir West Emu Park</t>
  </si>
  <si>
    <t>[N] - R GIA Stg 2 - W Main (Trunk) 300mm Douglas St between MacQuarie and Stewart St</t>
  </si>
  <si>
    <t>[N] - R GIA Stg 2 - W Main (Trunk) 300mm Stewart St between Douglas St &amp; Somerset Rd</t>
  </si>
  <si>
    <t>[N] - R W Main (Trunk) 300mm Athelstane to Gracemere duplication</t>
  </si>
  <si>
    <t>[N] R-W-Rockhampton – Rosewood Dr 150 Water Main Duplication</t>
  </si>
  <si>
    <t>[N] R - W Gracemere Mawdesley Hill Pump Station Upgrade</t>
  </si>
  <si>
    <t>R - GIA Stg 6 - W Main 300mm extension to Kabra Reservoir site</t>
  </si>
  <si>
    <t xml:space="preserve">C-W-Main Woodwind Valley Trunk Distribution </t>
  </si>
  <si>
    <t>C-W-Main (Trunk) 375mm Tanby Rd heading south from Taranganba Rd</t>
  </si>
  <si>
    <t>C - W Main (Trunk) 200mm Kinka West HZ</t>
  </si>
  <si>
    <t>R - W Main (Trunk) Douglas St (Gce)</t>
  </si>
  <si>
    <t>C - W Main (Trunk) 375mm Mulambin Res Inlet</t>
  </si>
  <si>
    <t>C - W Main (Trunk) 375mm Mulambin Res Outlet</t>
  </si>
  <si>
    <t>[N] R - GIA Stg 3 - WPS Lucas St (Gce)</t>
  </si>
  <si>
    <t>[N] - R GIA Stg 3 - 300mm W Main (Trunk) MacQuarie St between Lucas St &amp; Douglas St</t>
  </si>
  <si>
    <t>C - W Main (Trunk) 375mm Svendsen Rd</t>
  </si>
  <si>
    <t>C-W-Reservoir West Emu Park</t>
  </si>
  <si>
    <t>[N] - R GIA Stg 4 - W Main (Trunk) 200mm &amp; 300mm Ring main extensions</t>
  </si>
  <si>
    <t>[N] R - W Gracemere ground level 5ML Lucas St Reservoir duplication</t>
  </si>
  <si>
    <t>[N] - R GIA Stg 5 - W Main (Trunk) 200mm &amp; 300mm Ring main completion</t>
  </si>
  <si>
    <t>M - W Main (Trunk) 200mm Black St</t>
  </si>
  <si>
    <t xml:space="preserve">C - WPS Hawke St </t>
  </si>
  <si>
    <t>C - W Main (Trunk) 200mm Hewitt St HZ</t>
  </si>
  <si>
    <t>C - W Reservoir Mulambin 4ML</t>
  </si>
  <si>
    <t>R - W Main (Trunk) 500mm Edenbrook East</t>
  </si>
  <si>
    <t>R - W Gce Industrial 200mm Distrib Main</t>
  </si>
  <si>
    <t>[N] R - GIA Stg 6 - W Main 300mm extension to Kabra Reservoir site</t>
  </si>
  <si>
    <t xml:space="preserve">C - W Main (Trunk) 375mm Kinka West Res Inlet </t>
  </si>
  <si>
    <t xml:space="preserve">C - W Main (Trunk) 375mm Kinka West Res Outlet </t>
  </si>
  <si>
    <t>C - W Main (Trunk) 200mm West Emu Park HZ heading East</t>
  </si>
  <si>
    <t>C - W Main (Trunk) 200mm West Emu Park HZ heading West</t>
  </si>
  <si>
    <t>C - W Reservoir Great Barrier Reef Resort 4ML</t>
  </si>
  <si>
    <t>C - WPS Svendsen Rd</t>
  </si>
  <si>
    <t>C - WPS West Emu Park HZ</t>
  </si>
  <si>
    <t>R - W Reservoir Kabra (Gce) 10ML</t>
  </si>
  <si>
    <t>C - WPS Kinka West HZ</t>
  </si>
  <si>
    <t>C - W Main (Trunk) 375mm Hartley St to Zilzie LZ</t>
  </si>
  <si>
    <t>R-W-Main (Trunk) 200mm Lawrie St Gracemere</t>
  </si>
  <si>
    <t xml:space="preserve">R-W-Main (Trunk) 500mm Lawrie St Gracemere </t>
  </si>
  <si>
    <t>C-W Main (Trunk) 200mm Adelaide Park HZ</t>
  </si>
  <si>
    <t>C-W-Reservoir Kinka West 4ML</t>
  </si>
  <si>
    <t>C-W Main (Trunk) 375mm Carige Blvd</t>
  </si>
  <si>
    <t>C - WPS Inverness HZ</t>
  </si>
  <si>
    <t>C - WPS Keppel Sands Booster</t>
  </si>
  <si>
    <t>R - W Main (Trunk) 300mm Stanwell Industrial (Gce)</t>
  </si>
  <si>
    <t>C-W-Reservoir Tanby Range 4ML</t>
  </si>
  <si>
    <t xml:space="preserve">C-WPS Woodwind Valley Booster </t>
  </si>
  <si>
    <t>[N] = New</t>
  </si>
  <si>
    <t>[R] = Replacement</t>
  </si>
  <si>
    <t>C = Coast</t>
  </si>
  <si>
    <t>M = Mt Morgan</t>
  </si>
  <si>
    <t>Marl = Marlborough</t>
  </si>
  <si>
    <t>O = Ogmore</t>
  </si>
  <si>
    <t>R = Rockhampton-Gce-Caves --- if Caves or Gracemere there will generally be a reference to them in the name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</si>
</sst>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"/>
    <numFmt numFmtId="165" formatCode="_(* #,##0_);_(* \(#,##0\);_(* &quot;-&quot;_);_(@_)"/>
    <numFmt numFmtId="166" formatCode="_(* #,##0_);_(* \(#,##0\);_(* &quot;-&quot;??_);_(@_)"/>
    <numFmt numFmtId="167" formatCode="#,##0.0_);[Red]\(#,##0.0\)"/>
    <numFmt numFmtId="168" formatCode="0.0%"/>
    <numFmt numFmtId="169" formatCode="0.0"/>
    <numFmt numFmtId="170" formatCode="_-&quot;$&quot;* #,##0_-;\-&quot;$&quot;* #,##0_-;_-&quot;$&quot;* &quot;-&quot;??_-;_-@_-"/>
    <numFmt numFmtId="171" formatCode="_-* #,##0_-;\-* #,##0_-;_-* &quot;-&quot;??_-;_-@_-"/>
    <numFmt numFmtId="172" formatCode="0.0_ ;[Red]\-0.0\ "/>
    <numFmt numFmtId="173" formatCode="_-&quot;$&quot;* #,##0.000000_-;\-&quot;$&quot;* #,##0.000000_-;_-&quot;$&quot;* &quot;-&quot;??_-;_-@_-"/>
    <numFmt numFmtId="174" formatCode="_-&quot;$&quot;* #,##0.0000000_-;\-&quot;$&quot;* #,##0.0000000_-;_-&quot;$&quot;* &quot;-&quot;??_-;_-@_-"/>
    <numFmt numFmtId="175" formatCode="&quot;$&quot;#,##0.00000;[Red]\-&quot;$&quot;#,##0.00000"/>
    <numFmt numFmtId="176" formatCode="&quot;$&quot;#,##0.000000;[Red]\-&quot;$&quot;#,##0.000000"/>
    <numFmt numFmtId="177" formatCode="0.000%"/>
    <numFmt numFmtId="178" formatCode="&quot;$&quot;#,##0"/>
    <numFmt numFmtId="179" formatCode="0.0000%"/>
    <numFmt numFmtId="180" formatCode="#,##0;[Red]\(#,##0\)"/>
    <numFmt numFmtId="181" formatCode="0%;[Red]\(0%\)"/>
    <numFmt numFmtId="182" formatCode="_-* #,##0.0000_-;\-* #,##0.0000_-;_-* &quot;-&quot;????_-;_-@_-"/>
    <numFmt numFmtId="183" formatCode="\$#,##0"/>
    <numFmt numFmtId="184" formatCode="#,##0;\(#,##0\)"/>
    <numFmt numFmtId="185" formatCode="_-&quot;$&quot;* #,##0.0_-;\-&quot;$&quot;* #,##0.0_-;_-&quot;$&quot;* &quot;-&quot;??_-;_-@_-"/>
    <numFmt numFmtId="186" formatCode="_-* #,##0.0_-;\-* #,##0.0_-;_-* &quot;-&quot;??_-;_-@_-"/>
    <numFmt numFmtId="187" formatCode="_-* #,##0.0_-;\-* #,##0.0_-;_-* &quot;-&quot;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-* #,##0.000_-;\-* #,##0.000_-;_-* &quot;-&quot;???_-;_-@_-"/>
    <numFmt numFmtId="198" formatCode="0000000"/>
    <numFmt numFmtId="199" formatCode="0.000000000%"/>
    <numFmt numFmtId="200" formatCode="0.00000%"/>
    <numFmt numFmtId="201" formatCode="0.000000%"/>
    <numFmt numFmtId="202" formatCode="0.0000000%"/>
    <numFmt numFmtId="203" formatCode="0.00000000%"/>
    <numFmt numFmtId="204" formatCode="0.0000000000%"/>
    <numFmt numFmtId="205" formatCode="0.00000000000%"/>
    <numFmt numFmtId="206" formatCode="d/mm/yyyy;@"/>
    <numFmt numFmtId="207" formatCode="&quot;Building&quot;\ #"/>
    <numFmt numFmtId="208" formatCode="0.00_ ;[Red]\-0.00\ "/>
    <numFmt numFmtId="209" formatCode="&quot;$&quot;#,##0.00"/>
    <numFmt numFmtId="210" formatCode="0.000000000000%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36"/>
      <name val="Times New Roma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48"/>
      <name val="Arial"/>
      <family val="2"/>
    </font>
    <font>
      <sz val="10"/>
      <color indexed="41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12"/>
      <color indexed="48"/>
      <name val="Arial"/>
      <family val="2"/>
    </font>
    <font>
      <b/>
      <sz val="9"/>
      <name val="Helv"/>
      <family val="0"/>
    </font>
    <font>
      <b/>
      <sz val="10"/>
      <name val="Times New Roman"/>
      <family val="1"/>
    </font>
    <font>
      <b/>
      <sz val="11"/>
      <name val="Arial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sz val="8"/>
      <name val="Arial"/>
      <family val="0"/>
    </font>
    <font>
      <sz val="8"/>
      <name val="Segoe U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22" fillId="24" borderId="0" xfId="0" applyFont="1" applyFill="1" applyAlignment="1">
      <alignment horizontal="center"/>
    </xf>
    <xf numFmtId="0" fontId="0" fillId="24" borderId="0" xfId="0" applyFont="1" applyFill="1" applyAlignment="1">
      <alignment wrapText="1"/>
    </xf>
    <xf numFmtId="171" fontId="0" fillId="24" borderId="0" xfId="42" applyNumberFormat="1" applyFont="1" applyFill="1" applyAlignment="1">
      <alignment/>
    </xf>
    <xf numFmtId="0" fontId="23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wrapText="1"/>
    </xf>
    <xf numFmtId="171" fontId="0" fillId="24" borderId="10" xfId="42" applyNumberFormat="1" applyFont="1" applyFill="1" applyBorder="1" applyAlignment="1">
      <alignment/>
    </xf>
    <xf numFmtId="0" fontId="24" fillId="20" borderId="10" xfId="0" applyFont="1" applyFill="1" applyBorder="1" applyAlignment="1">
      <alignment horizontal="right"/>
    </xf>
    <xf numFmtId="0" fontId="24" fillId="20" borderId="11" xfId="0" applyFont="1" applyFill="1" applyBorder="1" applyAlignment="1">
      <alignment horizontal="center"/>
    </xf>
    <xf numFmtId="0" fontId="24" fillId="24" borderId="12" xfId="0" applyFont="1" applyFill="1" applyBorder="1" applyAlignment="1">
      <alignment horizontal="center"/>
    </xf>
    <xf numFmtId="0" fontId="24" fillId="24" borderId="12" xfId="0" applyFont="1" applyFill="1" applyBorder="1" applyAlignment="1">
      <alignment horizontal="center" wrapText="1"/>
    </xf>
    <xf numFmtId="171" fontId="24" fillId="24" borderId="12" xfId="42" applyNumberFormat="1" applyFont="1" applyFill="1" applyBorder="1" applyAlignment="1">
      <alignment horizontal="center"/>
    </xf>
    <xf numFmtId="0" fontId="0" fillId="24" borderId="12" xfId="0" applyFont="1" applyFill="1" applyBorder="1" applyAlignment="1">
      <alignment/>
    </xf>
    <xf numFmtId="0" fontId="24" fillId="24" borderId="13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 wrapText="1"/>
    </xf>
    <xf numFmtId="171" fontId="24" fillId="24" borderId="13" xfId="42" applyNumberFormat="1" applyFont="1" applyFill="1" applyBorder="1" applyAlignment="1">
      <alignment horizontal="center"/>
    </xf>
    <xf numFmtId="0" fontId="0" fillId="24" borderId="14" xfId="0" applyFont="1" applyFill="1" applyBorder="1" applyAlignment="1">
      <alignment/>
    </xf>
    <xf numFmtId="0" fontId="24" fillId="24" borderId="14" xfId="0" applyFont="1" applyFill="1" applyBorder="1" applyAlignment="1">
      <alignment/>
    </xf>
    <xf numFmtId="0" fontId="24" fillId="24" borderId="14" xfId="0" applyFont="1" applyFill="1" applyBorder="1" applyAlignment="1">
      <alignment wrapText="1"/>
    </xf>
    <xf numFmtId="171" fontId="24" fillId="24" borderId="14" xfId="42" applyNumberFormat="1" applyFont="1" applyFill="1" applyBorder="1" applyAlignment="1">
      <alignment/>
    </xf>
    <xf numFmtId="0" fontId="24" fillId="24" borderId="14" xfId="0" applyFont="1" applyFill="1" applyBorder="1" applyAlignment="1">
      <alignment horizontal="center"/>
    </xf>
    <xf numFmtId="0" fontId="0" fillId="22" borderId="15" xfId="0" applyFill="1" applyBorder="1" applyAlignment="1">
      <alignment/>
    </xf>
    <xf numFmtId="0" fontId="0" fillId="22" borderId="14" xfId="0" applyFont="1" applyFill="1" applyBorder="1" applyAlignment="1" applyProtection="1">
      <alignment horizontal="left" vertical="top"/>
      <protection locked="0"/>
    </xf>
    <xf numFmtId="171" fontId="0" fillId="22" borderId="14" xfId="42" applyNumberFormat="1" applyFont="1" applyFill="1" applyBorder="1" applyAlignment="1" applyProtection="1">
      <alignment/>
      <protection/>
    </xf>
    <xf numFmtId="0" fontId="0" fillId="22" borderId="14" xfId="0" applyFont="1" applyFill="1" applyBorder="1" applyAlignment="1">
      <alignment horizontal="center"/>
    </xf>
    <xf numFmtId="171" fontId="0" fillId="22" borderId="14" xfId="42" applyNumberFormat="1" applyFont="1" applyFill="1" applyBorder="1" applyAlignment="1">
      <alignment horizontal="center"/>
    </xf>
    <xf numFmtId="171" fontId="0" fillId="24" borderId="14" xfId="42" applyNumberFormat="1" applyFont="1" applyFill="1" applyBorder="1" applyAlignment="1">
      <alignment/>
    </xf>
    <xf numFmtId="171" fontId="0" fillId="22" borderId="16" xfId="42" applyNumberFormat="1" applyFill="1" applyBorder="1" applyAlignment="1">
      <alignment/>
    </xf>
    <xf numFmtId="0" fontId="17" fillId="22" borderId="14" xfId="67" applyFont="1" applyFill="1" applyBorder="1" applyAlignment="1">
      <alignment wrapText="1"/>
      <protection/>
    </xf>
    <xf numFmtId="0" fontId="0" fillId="22" borderId="0" xfId="0" applyFill="1" applyAlignment="1">
      <alignment/>
    </xf>
    <xf numFmtId="0" fontId="0" fillId="22" borderId="15" xfId="0" applyFont="1" applyFill="1" applyBorder="1" applyAlignment="1">
      <alignment/>
    </xf>
    <xf numFmtId="0" fontId="0" fillId="24" borderId="0" xfId="0" applyFont="1" applyFill="1" applyAlignment="1" quotePrefix="1">
      <alignment horizontal="left"/>
    </xf>
    <xf numFmtId="198" fontId="17" fillId="24" borderId="0" xfId="67" applyNumberFormat="1" applyFont="1" applyFill="1" applyBorder="1" applyAlignment="1">
      <alignment horizontal="center" wrapText="1"/>
      <protection/>
    </xf>
    <xf numFmtId="171" fontId="0" fillId="22" borderId="0" xfId="42" applyNumberFormat="1" applyFont="1" applyFill="1" applyBorder="1" applyAlignment="1" applyProtection="1">
      <alignment/>
      <protection/>
    </xf>
    <xf numFmtId="198" fontId="17" fillId="17" borderId="0" xfId="67" applyNumberFormat="1" applyFont="1" applyFill="1" applyBorder="1" applyAlignment="1">
      <alignment horizontal="center" wrapText="1"/>
      <protection/>
    </xf>
    <xf numFmtId="0" fontId="17" fillId="17" borderId="14" xfId="67" applyFont="1" applyFill="1" applyBorder="1" applyAlignment="1">
      <alignment wrapText="1"/>
      <protection/>
    </xf>
    <xf numFmtId="0" fontId="0" fillId="17" borderId="14" xfId="0" applyFont="1" applyFill="1" applyBorder="1" applyAlignment="1" applyProtection="1">
      <alignment horizontal="left" vertical="top"/>
      <protection locked="0"/>
    </xf>
    <xf numFmtId="171" fontId="0" fillId="17" borderId="0" xfId="42" applyNumberFormat="1" applyFont="1" applyFill="1" applyBorder="1" applyAlignment="1" applyProtection="1">
      <alignment/>
      <protection/>
    </xf>
    <xf numFmtId="0" fontId="0" fillId="17" borderId="14" xfId="0" applyFont="1" applyFill="1" applyBorder="1" applyAlignment="1">
      <alignment horizontal="center"/>
    </xf>
    <xf numFmtId="171" fontId="0" fillId="17" borderId="14" xfId="42" applyNumberFormat="1" applyFont="1" applyFill="1" applyBorder="1" applyAlignment="1">
      <alignment horizontal="center"/>
    </xf>
    <xf numFmtId="171" fontId="0" fillId="17" borderId="14" xfId="42" applyNumberFormat="1" applyFont="1" applyFill="1" applyBorder="1" applyAlignment="1">
      <alignment/>
    </xf>
    <xf numFmtId="0" fontId="0" fillId="17" borderId="14" xfId="0" applyFont="1" applyFill="1" applyBorder="1" applyAlignment="1">
      <alignment/>
    </xf>
    <xf numFmtId="0" fontId="0" fillId="17" borderId="0" xfId="0" applyFont="1" applyFill="1" applyAlignment="1">
      <alignment/>
    </xf>
    <xf numFmtId="0" fontId="0" fillId="22" borderId="14" xfId="0" applyFill="1" applyBorder="1" applyAlignment="1">
      <alignment/>
    </xf>
    <xf numFmtId="0" fontId="0" fillId="22" borderId="17" xfId="0" applyFont="1" applyFill="1" applyBorder="1" applyAlignment="1" applyProtection="1">
      <alignment horizontal="left" vertical="top"/>
      <protection locked="0"/>
    </xf>
    <xf numFmtId="171" fontId="0" fillId="22" borderId="16" xfId="42" applyNumberFormat="1" applyFont="1" applyFill="1" applyBorder="1" applyAlignment="1">
      <alignment/>
    </xf>
    <xf numFmtId="0" fontId="0" fillId="22" borderId="0" xfId="0" applyFont="1" applyFill="1" applyAlignment="1">
      <alignment horizontal="center"/>
    </xf>
    <xf numFmtId="0" fontId="0" fillId="24" borderId="0" xfId="0" applyNumberFormat="1" applyFill="1" applyAlignment="1" quotePrefix="1">
      <alignment horizontal="left"/>
    </xf>
    <xf numFmtId="0" fontId="0" fillId="25" borderId="15" xfId="0" applyFill="1" applyBorder="1" applyAlignment="1">
      <alignment/>
    </xf>
    <xf numFmtId="0" fontId="0" fillId="24" borderId="0" xfId="0" applyFont="1" applyFill="1" applyAlignment="1" quotePrefix="1">
      <alignment/>
    </xf>
    <xf numFmtId="0" fontId="0" fillId="25" borderId="0" xfId="0" applyFill="1" applyAlignment="1">
      <alignment/>
    </xf>
    <xf numFmtId="171" fontId="0" fillId="17" borderId="16" xfId="42" applyNumberFormat="1" applyFont="1" applyFill="1" applyBorder="1" applyAlignment="1">
      <alignment/>
    </xf>
    <xf numFmtId="0" fontId="0" fillId="17" borderId="0" xfId="0" applyFont="1" applyFill="1" applyAlignment="1">
      <alignment horizontal="center"/>
    </xf>
    <xf numFmtId="0" fontId="0" fillId="22" borderId="15" xfId="0" applyFont="1" applyFill="1" applyBorder="1" applyAlignment="1">
      <alignment/>
    </xf>
    <xf numFmtId="171" fontId="0" fillId="17" borderId="16" xfId="42" applyNumberFormat="1" applyFill="1" applyBorder="1" applyAlignment="1">
      <alignment/>
    </xf>
    <xf numFmtId="0" fontId="0" fillId="22" borderId="0" xfId="0" applyFont="1" applyFill="1" applyBorder="1" applyAlignment="1">
      <alignment horizontal="center"/>
    </xf>
    <xf numFmtId="0" fontId="0" fillId="22" borderId="14" xfId="0" applyFont="1" applyFill="1" applyBorder="1" applyAlignment="1">
      <alignment wrapText="1"/>
    </xf>
    <xf numFmtId="9" fontId="0" fillId="22" borderId="14" xfId="70" applyFont="1" applyFill="1" applyBorder="1" applyAlignment="1">
      <alignment horizontal="center"/>
    </xf>
    <xf numFmtId="171" fontId="0" fillId="22" borderId="14" xfId="42" applyNumberFormat="1" applyFont="1" applyFill="1" applyBorder="1" applyAlignment="1">
      <alignment wrapText="1"/>
    </xf>
    <xf numFmtId="171" fontId="0" fillId="22" borderId="14" xfId="42" applyNumberFormat="1" applyFont="1" applyFill="1" applyBorder="1" applyAlignment="1">
      <alignment wrapText="1"/>
    </xf>
    <xf numFmtId="0" fontId="0" fillId="22" borderId="14" xfId="0" applyFont="1" applyFill="1" applyBorder="1" applyAlignment="1">
      <alignment/>
    </xf>
    <xf numFmtId="171" fontId="0" fillId="22" borderId="14" xfId="42" applyNumberFormat="1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0" fillId="4" borderId="18" xfId="0" applyFont="1" applyFill="1" applyBorder="1" applyAlignment="1">
      <alignment wrapText="1"/>
    </xf>
    <xf numFmtId="170" fontId="0" fillId="4" borderId="18" xfId="45" applyNumberFormat="1" applyFont="1" applyFill="1" applyBorder="1" applyAlignment="1">
      <alignment/>
    </xf>
    <xf numFmtId="0" fontId="0" fillId="4" borderId="18" xfId="0" applyFont="1" applyFill="1" applyBorder="1" applyAlignment="1">
      <alignment horizontal="center"/>
    </xf>
    <xf numFmtId="170" fontId="0" fillId="24" borderId="14" xfId="0" applyNumberFormat="1" applyFont="1" applyFill="1" applyBorder="1" applyAlignment="1">
      <alignment/>
    </xf>
    <xf numFmtId="0" fontId="25" fillId="24" borderId="0" xfId="0" applyFont="1" applyFill="1" applyAlignment="1">
      <alignment/>
    </xf>
    <xf numFmtId="170" fontId="0" fillId="24" borderId="0" xfId="0" applyNumberFormat="1" applyFont="1" applyFill="1" applyAlignment="1">
      <alignment/>
    </xf>
    <xf numFmtId="171" fontId="26" fillId="24" borderId="0" xfId="42" applyNumberFormat="1" applyFont="1" applyFill="1" applyAlignment="1">
      <alignment/>
    </xf>
    <xf numFmtId="0" fontId="0" fillId="24" borderId="0" xfId="0" applyFill="1" applyAlignment="1">
      <alignment/>
    </xf>
    <xf numFmtId="171" fontId="26" fillId="24" borderId="0" xfId="42" applyNumberFormat="1" applyFont="1" applyFill="1" applyAlignment="1">
      <alignment/>
    </xf>
    <xf numFmtId="0" fontId="26" fillId="24" borderId="0" xfId="0" applyFont="1" applyFill="1" applyAlignment="1">
      <alignment/>
    </xf>
    <xf numFmtId="0" fontId="26" fillId="24" borderId="0" xfId="0" applyFont="1" applyFill="1" applyAlignment="1">
      <alignment/>
    </xf>
    <xf numFmtId="171" fontId="0" fillId="24" borderId="0" xfId="42" applyNumberFormat="1" applyFill="1" applyAlignment="1">
      <alignment/>
    </xf>
    <xf numFmtId="0" fontId="0" fillId="20" borderId="19" xfId="0" applyFont="1" applyFill="1" applyBorder="1" applyAlignment="1">
      <alignment/>
    </xf>
    <xf numFmtId="0" fontId="0" fillId="20" borderId="20" xfId="0" applyFont="1" applyFill="1" applyBorder="1" applyAlignment="1">
      <alignment/>
    </xf>
    <xf numFmtId="171" fontId="0" fillId="20" borderId="20" xfId="42" applyNumberFormat="1" applyFont="1" applyFill="1" applyBorder="1" applyAlignment="1">
      <alignment/>
    </xf>
    <xf numFmtId="0" fontId="24" fillId="20" borderId="21" xfId="0" applyFont="1" applyFill="1" applyBorder="1" applyAlignment="1">
      <alignment horizontal="right"/>
    </xf>
    <xf numFmtId="0" fontId="30" fillId="20" borderId="22" xfId="0" applyFont="1" applyFill="1" applyBorder="1" applyAlignment="1">
      <alignment/>
    </xf>
    <xf numFmtId="0" fontId="30" fillId="20" borderId="20" xfId="0" applyFont="1" applyFill="1" applyBorder="1" applyAlignment="1">
      <alignment/>
    </xf>
    <xf numFmtId="0" fontId="31" fillId="24" borderId="12" xfId="0" applyFont="1" applyFill="1" applyBorder="1" applyAlignment="1">
      <alignment horizontal="center"/>
    </xf>
    <xf numFmtId="171" fontId="31" fillId="24" borderId="12" xfId="42" applyNumberFormat="1" applyFont="1" applyFill="1" applyBorder="1" applyAlignment="1">
      <alignment horizontal="center"/>
    </xf>
    <xf numFmtId="0" fontId="31" fillId="24" borderId="12" xfId="0" applyFont="1" applyFill="1" applyBorder="1" applyAlignment="1">
      <alignment horizontal="center" wrapText="1"/>
    </xf>
    <xf numFmtId="0" fontId="0" fillId="24" borderId="12" xfId="0" applyFill="1" applyBorder="1" applyAlignment="1">
      <alignment/>
    </xf>
    <xf numFmtId="0" fontId="31" fillId="24" borderId="13" xfId="0" applyFont="1" applyFill="1" applyBorder="1" applyAlignment="1">
      <alignment horizontal="center"/>
    </xf>
    <xf numFmtId="171" fontId="31" fillId="24" borderId="13" xfId="42" applyNumberFormat="1" applyFont="1" applyFill="1" applyBorder="1" applyAlignment="1">
      <alignment horizontal="center"/>
    </xf>
    <xf numFmtId="0" fontId="0" fillId="24" borderId="14" xfId="0" applyFill="1" applyBorder="1" applyAlignment="1">
      <alignment/>
    </xf>
    <xf numFmtId="0" fontId="32" fillId="24" borderId="14" xfId="0" applyFont="1" applyFill="1" applyBorder="1" applyAlignment="1">
      <alignment/>
    </xf>
    <xf numFmtId="171" fontId="32" fillId="24" borderId="14" xfId="42" applyNumberFormat="1" applyFont="1" applyFill="1" applyBorder="1" applyAlignment="1">
      <alignment/>
    </xf>
    <xf numFmtId="0" fontId="32" fillId="24" borderId="18" xfId="0" applyFont="1" applyFill="1" applyBorder="1" applyAlignment="1">
      <alignment/>
    </xf>
    <xf numFmtId="0" fontId="0" fillId="24" borderId="18" xfId="0" applyFill="1" applyBorder="1" applyAlignment="1">
      <alignment/>
    </xf>
    <xf numFmtId="171" fontId="0" fillId="24" borderId="18" xfId="42" applyNumberFormat="1" applyFill="1" applyBorder="1" applyAlignment="1">
      <alignment/>
    </xf>
    <xf numFmtId="186" fontId="0" fillId="24" borderId="14" xfId="42" applyNumberFormat="1" applyFill="1" applyBorder="1" applyAlignment="1">
      <alignment/>
    </xf>
    <xf numFmtId="0" fontId="0" fillId="22" borderId="17" xfId="0" applyFont="1" applyFill="1" applyBorder="1" applyAlignment="1">
      <alignment horizontal="center"/>
    </xf>
    <xf numFmtId="0" fontId="0" fillId="24" borderId="0" xfId="0" applyFont="1" applyFill="1" applyAlignment="1">
      <alignment horizontal="left"/>
    </xf>
    <xf numFmtId="171" fontId="0" fillId="22" borderId="14" xfId="0" applyNumberFormat="1" applyFont="1" applyFill="1" applyBorder="1" applyAlignment="1">
      <alignment horizontal="center"/>
    </xf>
    <xf numFmtId="0" fontId="0" fillId="22" borderId="0" xfId="0" applyFont="1" applyFill="1" applyAlignment="1">
      <alignment/>
    </xf>
    <xf numFmtId="0" fontId="0" fillId="24" borderId="0" xfId="0" applyFont="1" applyFill="1" applyBorder="1" applyAlignment="1">
      <alignment horizontal="left"/>
    </xf>
    <xf numFmtId="0" fontId="0" fillId="22" borderId="0" xfId="0" applyFill="1" applyBorder="1" applyAlignment="1">
      <alignment/>
    </xf>
    <xf numFmtId="0" fontId="0" fillId="22" borderId="14" xfId="0" applyFont="1" applyFill="1" applyBorder="1" applyAlignment="1" quotePrefix="1">
      <alignment horizontal="center"/>
    </xf>
    <xf numFmtId="0" fontId="0" fillId="22" borderId="17" xfId="0" applyFont="1" applyFill="1" applyBorder="1" applyAlignment="1">
      <alignment/>
    </xf>
    <xf numFmtId="0" fontId="0" fillId="22" borderId="14" xfId="0" applyFont="1" applyFill="1" applyBorder="1" applyAlignment="1" applyProtection="1">
      <alignment horizontal="left" vertical="top"/>
      <protection locked="0"/>
    </xf>
    <xf numFmtId="0" fontId="0" fillId="22" borderId="17" xfId="0" applyFont="1" applyFill="1" applyBorder="1" applyAlignment="1">
      <alignment/>
    </xf>
    <xf numFmtId="9" fontId="0" fillId="4" borderId="18" xfId="70" applyFont="1" applyFill="1" applyBorder="1" applyAlignment="1">
      <alignment horizontal="center"/>
    </xf>
    <xf numFmtId="3" fontId="0" fillId="24" borderId="0" xfId="0" applyNumberFormat="1" applyFont="1" applyFill="1" applyAlignment="1">
      <alignment/>
    </xf>
    <xf numFmtId="171" fontId="0" fillId="24" borderId="0" xfId="0" applyNumberFormat="1" applyFill="1" applyAlignment="1">
      <alignment/>
    </xf>
    <xf numFmtId="0" fontId="0" fillId="22" borderId="14" xfId="0" applyFont="1" applyFill="1" applyBorder="1" applyAlignment="1">
      <alignment horizontal="left"/>
    </xf>
    <xf numFmtId="171" fontId="26" fillId="22" borderId="14" xfId="42" applyNumberFormat="1" applyFont="1" applyFill="1" applyBorder="1" applyAlignment="1">
      <alignment/>
    </xf>
    <xf numFmtId="0" fontId="0" fillId="0" borderId="0" xfId="0" applyNumberFormat="1" applyFill="1" applyAlignment="1">
      <alignment horizontal="center"/>
    </xf>
    <xf numFmtId="0" fontId="0" fillId="22" borderId="14" xfId="0" applyFont="1" applyFill="1" applyBorder="1" applyAlignment="1" applyProtection="1" quotePrefix="1">
      <alignment horizontal="left" wrapText="1"/>
      <protection locked="0"/>
    </xf>
    <xf numFmtId="171" fontId="0" fillId="22" borderId="0" xfId="42" applyNumberFormat="1" applyFont="1" applyFill="1" applyBorder="1" applyAlignment="1">
      <alignment wrapText="1"/>
    </xf>
    <xf numFmtId="0" fontId="26" fillId="22" borderId="14" xfId="0" applyFont="1" applyFill="1" applyBorder="1" applyAlignment="1" quotePrefix="1">
      <alignment horizontal="center"/>
    </xf>
    <xf numFmtId="0" fontId="26" fillId="22" borderId="14" xfId="0" applyFont="1" applyFill="1" applyBorder="1" applyAlignment="1">
      <alignment horizontal="center"/>
    </xf>
    <xf numFmtId="0" fontId="0" fillId="0" borderId="0" xfId="0" applyNumberFormat="1" applyFill="1" applyAlignment="1" quotePrefix="1">
      <alignment horizontal="center"/>
    </xf>
    <xf numFmtId="0" fontId="0" fillId="0" borderId="0" xfId="0" applyNumberFormat="1" applyAlignment="1">
      <alignment horizontal="center"/>
    </xf>
    <xf numFmtId="0" fontId="0" fillId="22" borderId="0" xfId="0" applyFont="1" applyFill="1" applyAlignment="1">
      <alignment vertical="top" wrapText="1"/>
    </xf>
    <xf numFmtId="0" fontId="0" fillId="0" borderId="0" xfId="0" applyNumberFormat="1" applyAlignment="1" quotePrefix="1">
      <alignment horizontal="center"/>
    </xf>
    <xf numFmtId="0" fontId="0" fillId="22" borderId="14" xfId="0" applyFont="1" applyFill="1" applyBorder="1" applyAlignment="1">
      <alignment wrapText="1"/>
    </xf>
    <xf numFmtId="0" fontId="26" fillId="22" borderId="14" xfId="0" applyFont="1" applyFill="1" applyBorder="1" applyAlignment="1">
      <alignment horizontal="center"/>
    </xf>
    <xf numFmtId="0" fontId="0" fillId="22" borderId="15" xfId="0" applyFont="1" applyFill="1" applyBorder="1" applyAlignment="1" quotePrefix="1">
      <alignment horizontal="left"/>
    </xf>
    <xf numFmtId="0" fontId="0" fillId="22" borderId="14" xfId="0" applyFont="1" applyFill="1" applyBorder="1" applyAlignment="1">
      <alignment horizontal="center"/>
    </xf>
    <xf numFmtId="0" fontId="0" fillId="0" borderId="0" xfId="0" applyNumberFormat="1" applyAlignment="1" quotePrefix="1">
      <alignment horizontal="left"/>
    </xf>
    <xf numFmtId="0" fontId="0" fillId="22" borderId="14" xfId="0" applyFont="1" applyFill="1" applyBorder="1" applyAlignment="1">
      <alignment/>
    </xf>
    <xf numFmtId="0" fontId="0" fillId="22" borderId="17" xfId="0" applyFont="1" applyFill="1" applyBorder="1" applyAlignment="1">
      <alignment wrapText="1"/>
    </xf>
    <xf numFmtId="0" fontId="0" fillId="22" borderId="17" xfId="0" applyFont="1" applyFill="1" applyBorder="1" applyAlignment="1">
      <alignment wrapText="1"/>
    </xf>
    <xf numFmtId="0" fontId="0" fillId="22" borderId="14" xfId="0" applyFont="1" applyFill="1" applyBorder="1" applyAlignment="1">
      <alignment vertical="top" wrapText="1"/>
    </xf>
    <xf numFmtId="198" fontId="0" fillId="0" borderId="0" xfId="0" applyNumberFormat="1" applyFill="1" applyAlignment="1">
      <alignment horizontal="center"/>
    </xf>
    <xf numFmtId="0" fontId="0" fillId="22" borderId="14" xfId="67" applyFont="1" applyFill="1" applyBorder="1" applyAlignment="1">
      <alignment wrapText="1"/>
      <protection/>
    </xf>
    <xf numFmtId="171" fontId="0" fillId="22" borderId="16" xfId="42" applyNumberFormat="1" applyFont="1" applyFill="1" applyBorder="1" applyAlignment="1">
      <alignment/>
    </xf>
    <xf numFmtId="198" fontId="0" fillId="17" borderId="0" xfId="0" applyNumberFormat="1" applyFill="1" applyAlignment="1">
      <alignment horizontal="center"/>
    </xf>
    <xf numFmtId="0" fontId="0" fillId="17" borderId="14" xfId="67" applyFont="1" applyFill="1" applyBorder="1" applyAlignment="1">
      <alignment wrapText="1"/>
      <protection/>
    </xf>
    <xf numFmtId="0" fontId="0" fillId="17" borderId="17" xfId="0" applyFont="1" applyFill="1" applyBorder="1" applyAlignment="1">
      <alignment wrapText="1"/>
    </xf>
    <xf numFmtId="171" fontId="0" fillId="17" borderId="16" xfId="42" applyNumberFormat="1" applyFont="1" applyFill="1" applyBorder="1" applyAlignment="1">
      <alignment/>
    </xf>
    <xf numFmtId="0" fontId="0" fillId="17" borderId="17" xfId="0" applyFont="1" applyFill="1" applyBorder="1" applyAlignment="1">
      <alignment/>
    </xf>
    <xf numFmtId="9" fontId="0" fillId="17" borderId="14" xfId="70" applyFont="1" applyFill="1" applyBorder="1" applyAlignment="1">
      <alignment horizontal="center"/>
    </xf>
    <xf numFmtId="0" fontId="34" fillId="22" borderId="15" xfId="0" applyFont="1" applyFill="1" applyBorder="1" applyAlignment="1" applyProtection="1">
      <alignment/>
      <protection locked="0"/>
    </xf>
    <xf numFmtId="0" fontId="26" fillId="22" borderId="15" xfId="0" applyFont="1" applyFill="1" applyBorder="1" applyAlignment="1">
      <alignment/>
    </xf>
    <xf numFmtId="171" fontId="0" fillId="4" borderId="18" xfId="42" applyNumberFormat="1" applyFont="1" applyFill="1" applyBorder="1" applyAlignment="1">
      <alignment/>
    </xf>
    <xf numFmtId="171" fontId="0" fillId="24" borderId="0" xfId="0" applyNumberFormat="1" applyFont="1" applyFill="1" applyAlignment="1">
      <alignment wrapText="1"/>
    </xf>
    <xf numFmtId="171" fontId="0" fillId="24" borderId="0" xfId="0" applyNumberFormat="1" applyFont="1" applyFill="1" applyAlignment="1">
      <alignment/>
    </xf>
    <xf numFmtId="0" fontId="0" fillId="24" borderId="0" xfId="0" applyNumberFormat="1" applyFill="1" applyAlignment="1" quotePrefix="1">
      <alignment horizontal="center"/>
    </xf>
    <xf numFmtId="0" fontId="0" fillId="22" borderId="0" xfId="0" applyFont="1" applyFill="1" applyAlignment="1">
      <alignment vertical="top" wrapText="1"/>
    </xf>
    <xf numFmtId="171" fontId="0" fillId="24" borderId="14" xfId="42" applyNumberFormat="1" applyFont="1" applyFill="1" applyBorder="1" applyAlignment="1">
      <alignment horizontal="center"/>
    </xf>
    <xf numFmtId="0" fontId="0" fillId="24" borderId="0" xfId="0" applyNumberFormat="1" applyFill="1" applyAlignment="1">
      <alignment horizontal="center"/>
    </xf>
    <xf numFmtId="0" fontId="0" fillId="22" borderId="15" xfId="0" applyFont="1" applyFill="1" applyBorder="1" applyAlignment="1" quotePrefix="1">
      <alignment horizontal="left"/>
    </xf>
    <xf numFmtId="0" fontId="0" fillId="22" borderId="23" xfId="0" applyFont="1" applyFill="1" applyBorder="1" applyAlignment="1">
      <alignment/>
    </xf>
    <xf numFmtId="198" fontId="0" fillId="24" borderId="0" xfId="0" applyNumberFormat="1" applyFill="1" applyAlignment="1" quotePrefix="1">
      <alignment horizontal="center"/>
    </xf>
    <xf numFmtId="0" fontId="0" fillId="0" borderId="14" xfId="0" applyFont="1" applyFill="1" applyBorder="1" applyAlignment="1">
      <alignment horizontal="center"/>
    </xf>
    <xf numFmtId="0" fontId="17" fillId="25" borderId="14" xfId="67" applyFont="1" applyFill="1" applyBorder="1" applyAlignment="1">
      <alignment wrapText="1"/>
      <protection/>
    </xf>
    <xf numFmtId="171" fontId="0" fillId="25" borderId="16" xfId="42" applyNumberFormat="1" applyFont="1" applyFill="1" applyBorder="1" applyAlignment="1">
      <alignment/>
    </xf>
    <xf numFmtId="0" fontId="0" fillId="25" borderId="14" xfId="0" applyFont="1" applyFill="1" applyBorder="1" applyAlignment="1" quotePrefix="1">
      <alignment horizontal="left"/>
    </xf>
    <xf numFmtId="170" fontId="0" fillId="22" borderId="16" xfId="45" applyNumberFormat="1" applyFont="1" applyFill="1" applyBorder="1" applyAlignment="1">
      <alignment/>
    </xf>
    <xf numFmtId="0" fontId="0" fillId="25" borderId="15" xfId="0" applyFill="1" applyBorder="1" applyAlignment="1" quotePrefix="1">
      <alignment horizontal="left"/>
    </xf>
    <xf numFmtId="0" fontId="0" fillId="25" borderId="14" xfId="0" applyFont="1" applyFill="1" applyBorder="1" applyAlignment="1">
      <alignment horizontal="center"/>
    </xf>
    <xf numFmtId="0" fontId="0" fillId="22" borderId="23" xfId="0" applyFill="1" applyBorder="1" applyAlignment="1">
      <alignment/>
    </xf>
    <xf numFmtId="0" fontId="0" fillId="25" borderId="15" xfId="0" applyFill="1" applyBorder="1" applyAlignment="1">
      <alignment horizontal="left"/>
    </xf>
    <xf numFmtId="0" fontId="0" fillId="25" borderId="15" xfId="0" applyFont="1" applyFill="1" applyBorder="1" applyAlignment="1" quotePrefix="1">
      <alignment horizontal="left"/>
    </xf>
    <xf numFmtId="0" fontId="17" fillId="25" borderId="15" xfId="67" applyFont="1" applyFill="1" applyBorder="1" applyAlignment="1">
      <alignment horizontal="left" wrapText="1"/>
      <protection/>
    </xf>
    <xf numFmtId="0" fontId="17" fillId="25" borderId="15" xfId="67" applyFont="1" applyFill="1" applyBorder="1" applyAlignment="1" quotePrefix="1">
      <alignment horizontal="left" wrapText="1"/>
      <protection/>
    </xf>
    <xf numFmtId="0" fontId="0" fillId="17" borderId="15" xfId="0" applyFill="1" applyBorder="1" applyAlignment="1">
      <alignment/>
    </xf>
    <xf numFmtId="0" fontId="0" fillId="17" borderId="14" xfId="0" applyFont="1" applyFill="1" applyBorder="1" applyAlignment="1">
      <alignment wrapText="1"/>
    </xf>
    <xf numFmtId="0" fontId="0" fillId="22" borderId="14" xfId="0" applyFont="1" applyFill="1" applyBorder="1" applyAlignment="1" applyProtection="1">
      <alignment horizontal="left" wrapText="1"/>
      <protection locked="0"/>
    </xf>
    <xf numFmtId="170" fontId="0" fillId="22" borderId="14" xfId="45" applyNumberFormat="1" applyFont="1" applyFill="1" applyBorder="1" applyAlignment="1">
      <alignment/>
    </xf>
    <xf numFmtId="171" fontId="0" fillId="24" borderId="0" xfId="42" applyNumberFormat="1" applyFont="1" applyFill="1" applyAlignment="1">
      <alignment wrapText="1"/>
    </xf>
    <xf numFmtId="0" fontId="22" fillId="24" borderId="0" xfId="0" applyFont="1" applyFill="1" applyAlignment="1">
      <alignment horizontal="center"/>
    </xf>
    <xf numFmtId="0" fontId="29" fillId="24" borderId="0" xfId="0" applyFont="1" applyFill="1" applyAlignment="1">
      <alignment horizontal="center"/>
    </xf>
  </cellXfs>
  <cellStyles count="7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- Style1" xfId="59"/>
    <cellStyle name="Normal - Style2" xfId="60"/>
    <cellStyle name="Normal - Style3" xfId="61"/>
    <cellStyle name="Normal - Style4" xfId="62"/>
    <cellStyle name="Normal - Style5" xfId="63"/>
    <cellStyle name="Normal - Style6" xfId="64"/>
    <cellStyle name="Normal - Style7" xfId="65"/>
    <cellStyle name="Normal - Style8" xfId="66"/>
    <cellStyle name="Normal_Sheet1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542925</xdr:colOff>
      <xdr:row>125</xdr:row>
      <xdr:rowOff>152400</xdr:rowOff>
    </xdr:from>
    <xdr:to>
      <xdr:col>10</xdr:col>
      <xdr:colOff>552450</xdr:colOff>
      <xdr:row>129</xdr:row>
      <xdr:rowOff>19050</xdr:rowOff>
    </xdr:to>
    <xdr:sp>
      <xdr:nvSpPr>
        <xdr:cNvPr id="1" name="AutoShape 2"/>
        <xdr:cNvSpPr>
          <a:spLocks/>
        </xdr:cNvSpPr>
      </xdr:nvSpPr>
      <xdr:spPr>
        <a:xfrm rot="5400000">
          <a:off x="13106400" y="20612100"/>
          <a:ext cx="1752600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800100</xdr:colOff>
      <xdr:row>240</xdr:row>
      <xdr:rowOff>152400</xdr:rowOff>
    </xdr:from>
    <xdr:to>
      <xdr:col>11</xdr:col>
      <xdr:colOff>9525</xdr:colOff>
      <xdr:row>244</xdr:row>
      <xdr:rowOff>19050</xdr:rowOff>
    </xdr:to>
    <xdr:sp>
      <xdr:nvSpPr>
        <xdr:cNvPr id="1" name="AutoShape 31"/>
        <xdr:cNvSpPr>
          <a:spLocks/>
        </xdr:cNvSpPr>
      </xdr:nvSpPr>
      <xdr:spPr>
        <a:xfrm rot="5400000">
          <a:off x="13754100" y="39233475"/>
          <a:ext cx="1752600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xbyl1\Downloads\SAMP%20Sewer%202011-12FINAL17-7-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xbyl1\Downloads\SAMP%20Water%202011-12FINAL17-7-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rporate%20Services\Finance\Budget\2011-12\LG%20Model%20V2.5%202011-12%20(3.5%%20Rates)%20CNL150211-Cas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 Constraints"/>
      <sheetName val="Growth &amp; Demand"/>
      <sheetName val="Operating Statement"/>
      <sheetName val="Cashflow"/>
      <sheetName val="Balance Sheet"/>
      <sheetName val="Capital Funding Statement"/>
      <sheetName val="Appropriations"/>
      <sheetName val="Loans Module"/>
      <sheetName val="Loans Module Engine"/>
      <sheetName val="Capital Works Prog. (New Works)"/>
      <sheetName val="Capital Works Prog. (Repl.)"/>
      <sheetName val="Subsidy- New Cap X"/>
      <sheetName val="Subsidy- Repl Cap X"/>
      <sheetName val="Key Performance Indicators"/>
      <sheetName val="Graphical Outputs"/>
    </sheetNames>
    <sheetDataSet>
      <sheetData sheetId="0">
        <row r="14">
          <cell r="F14">
            <v>2011</v>
          </cell>
        </row>
      </sheetData>
      <sheetData sheetId="1">
        <row r="4">
          <cell r="F4" t="str">
            <v>2011/2012</v>
          </cell>
          <cell r="G4" t="str">
            <v>2012/2013</v>
          </cell>
          <cell r="H4" t="str">
            <v>2013/2014</v>
          </cell>
          <cell r="I4" t="str">
            <v>2014/2015</v>
          </cell>
          <cell r="J4" t="str">
            <v>2015/2016</v>
          </cell>
          <cell r="K4" t="str">
            <v>2016/2017</v>
          </cell>
          <cell r="L4" t="str">
            <v>2017/2018</v>
          </cell>
          <cell r="M4" t="str">
            <v>2018/2019</v>
          </cell>
          <cell r="N4" t="str">
            <v>2019/2020</v>
          </cell>
          <cell r="O4" t="str">
            <v>2020/2021</v>
          </cell>
          <cell r="P4" t="str">
            <v>2021/2022</v>
          </cell>
          <cell r="Q4" t="str">
            <v>2022/2023</v>
          </cell>
          <cell r="R4" t="str">
            <v>2023/2024</v>
          </cell>
          <cell r="S4" t="str">
            <v>2024/2025</v>
          </cell>
          <cell r="T4" t="str">
            <v>2025/2026</v>
          </cell>
          <cell r="U4" t="str">
            <v>2026/2027</v>
          </cell>
          <cell r="V4" t="str">
            <v>2027/2028</v>
          </cell>
          <cell r="W4" t="str">
            <v>2028/2029</v>
          </cell>
          <cell r="X4" t="str">
            <v>2029/2030</v>
          </cell>
          <cell r="Y4" t="str">
            <v>2030/2031</v>
          </cell>
          <cell r="Z4" t="str">
            <v>2031/2032</v>
          </cell>
        </row>
        <row r="31">
          <cell r="F31">
            <v>0.042</v>
          </cell>
        </row>
      </sheetData>
      <sheetData sheetId="10">
        <row r="204">
          <cell r="H204">
            <v>6888070</v>
          </cell>
          <cell r="I204">
            <v>2615943</v>
          </cell>
          <cell r="J204">
            <v>8183953</v>
          </cell>
          <cell r="K204">
            <v>5386703</v>
          </cell>
          <cell r="L204">
            <v>4199845</v>
          </cell>
          <cell r="M204">
            <v>5150970</v>
          </cell>
          <cell r="N204">
            <v>6381336</v>
          </cell>
          <cell r="O204">
            <v>7198721</v>
          </cell>
          <cell r="P204">
            <v>0</v>
          </cell>
          <cell r="Q204">
            <v>302000</v>
          </cell>
          <cell r="R204">
            <v>114373</v>
          </cell>
          <cell r="S204">
            <v>0</v>
          </cell>
          <cell r="T204">
            <v>0</v>
          </cell>
          <cell r="U204">
            <v>416625</v>
          </cell>
          <cell r="V204">
            <v>27517</v>
          </cell>
          <cell r="W204">
            <v>10800</v>
          </cell>
          <cell r="X204">
            <v>3606</v>
          </cell>
          <cell r="Y204">
            <v>0</v>
          </cell>
          <cell r="Z204">
            <v>0</v>
          </cell>
          <cell r="AA204">
            <v>37123</v>
          </cell>
          <cell r="AB204">
            <v>10867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ey Constraints"/>
      <sheetName val="Growth &amp; Demand"/>
      <sheetName val="Operating Statement"/>
      <sheetName val="Cashflow"/>
      <sheetName val="Balance Sheet"/>
      <sheetName val="Capital Funding Statement"/>
      <sheetName val="Appropriations"/>
      <sheetName val="Loans Module"/>
      <sheetName val="Loans Module Engine"/>
      <sheetName val="Capital Works Prog. (New Works)"/>
      <sheetName val="Capital Works Prog. (Repl.)"/>
      <sheetName val="Subsidy- New Cap X"/>
      <sheetName val="Subsidy- Repl Cap X"/>
      <sheetName val="Key Performance Indicators"/>
      <sheetName val="Graphical Outputs"/>
    </sheetNames>
    <sheetDataSet>
      <sheetData sheetId="0">
        <row r="14">
          <cell r="F14">
            <v>2011</v>
          </cell>
        </row>
      </sheetData>
      <sheetData sheetId="1">
        <row r="4">
          <cell r="F4" t="str">
            <v>2011/2012</v>
          </cell>
          <cell r="G4" t="str">
            <v>2012/2013</v>
          </cell>
          <cell r="H4" t="str">
            <v>2013/2014</v>
          </cell>
          <cell r="I4" t="str">
            <v>2014/2015</v>
          </cell>
          <cell r="J4" t="str">
            <v>2015/2016</v>
          </cell>
          <cell r="K4" t="str">
            <v>2016/2017</v>
          </cell>
          <cell r="L4" t="str">
            <v>2017/2018</v>
          </cell>
          <cell r="M4" t="str">
            <v>2018/2019</v>
          </cell>
          <cell r="N4" t="str">
            <v>2019/2020</v>
          </cell>
          <cell r="O4" t="str">
            <v>2020/2021</v>
          </cell>
          <cell r="P4" t="str">
            <v>2021/2022</v>
          </cell>
          <cell r="Q4" t="str">
            <v>2022/2023</v>
          </cell>
          <cell r="R4" t="str">
            <v>2023/2024</v>
          </cell>
          <cell r="S4" t="str">
            <v>2024/2025</v>
          </cell>
          <cell r="T4" t="str">
            <v>2025/2026</v>
          </cell>
          <cell r="U4" t="str">
            <v>2026/2027</v>
          </cell>
          <cell r="V4" t="str">
            <v>2027/2028</v>
          </cell>
          <cell r="W4" t="str">
            <v>2028/2029</v>
          </cell>
          <cell r="X4" t="str">
            <v>2029/2030</v>
          </cell>
          <cell r="Y4" t="str">
            <v>2030/2031</v>
          </cell>
          <cell r="Z4" t="str">
            <v>2031/2032</v>
          </cell>
        </row>
        <row r="31">
          <cell r="G31">
            <v>0.042</v>
          </cell>
        </row>
      </sheetData>
      <sheetData sheetId="10">
        <row r="236">
          <cell r="H236">
            <v>10089301.57</v>
          </cell>
          <cell r="I236">
            <v>8221781</v>
          </cell>
          <cell r="J236">
            <v>8556389</v>
          </cell>
          <cell r="K236">
            <v>8789808</v>
          </cell>
          <cell r="L236">
            <v>6320411</v>
          </cell>
          <cell r="M236">
            <v>6096243</v>
          </cell>
          <cell r="N236">
            <v>5707189</v>
          </cell>
          <cell r="O236">
            <v>5680622</v>
          </cell>
          <cell r="P236">
            <v>2193017.33</v>
          </cell>
          <cell r="Q236">
            <v>3136740.41</v>
          </cell>
          <cell r="R236">
            <v>1439000</v>
          </cell>
          <cell r="S236">
            <v>1519925</v>
          </cell>
          <cell r="T236">
            <v>1250329</v>
          </cell>
          <cell r="U236">
            <v>1553512</v>
          </cell>
          <cell r="V236">
            <v>1611451</v>
          </cell>
          <cell r="W236">
            <v>1337985</v>
          </cell>
          <cell r="X236">
            <v>1247044</v>
          </cell>
          <cell r="Y236">
            <v>1200479</v>
          </cell>
          <cell r="Z236">
            <v>170084</v>
          </cell>
          <cell r="AA236">
            <v>643446</v>
          </cell>
          <cell r="AB236">
            <v>99107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sclaimer"/>
      <sheetName val="Index"/>
      <sheetName val="Inputs"/>
      <sheetName val="Assumptions"/>
      <sheetName val="General Inputs"/>
      <sheetName val="Historical Income Stat. Inputs"/>
      <sheetName val="Historical BS Inputs"/>
      <sheetName val="Historical Cash Flow Inputs"/>
      <sheetName val="Hist. Change in Equity Inputs"/>
      <sheetName val="Asset Register - Asset Class"/>
      <sheetName val="Asset Register - Individ. Asset"/>
      <sheetName val="Revenue Inputs - Rates&amp;Util."/>
      <sheetName val="Revenue Inputs - Fees&amp;Chgs"/>
      <sheetName val="Revenue Inputs - Other Income"/>
      <sheetName val="Revenue Summary"/>
      <sheetName val="Expense Inputs"/>
      <sheetName val="Expense Summary"/>
      <sheetName val="New Capex Input"/>
      <sheetName val="MiscBS Inputs"/>
      <sheetName val="Debt Inputs"/>
      <sheetName val="New Debt"/>
      <sheetName val="Equity Inputs"/>
      <sheetName val="Output"/>
      <sheetName val="Income Statement"/>
      <sheetName val="Balance Sheet"/>
      <sheetName val="Cash Flow"/>
      <sheetName val="Change in Equity"/>
      <sheetName val="Appropriations"/>
      <sheetName val="CapFund Statement"/>
      <sheetName val="Ratios"/>
      <sheetName val="Sustainability Ratios"/>
      <sheetName val="Graphs"/>
      <sheetName val="Calculations"/>
      <sheetName val="Revenue Calcs"/>
      <sheetName val="Expense Calcs"/>
      <sheetName val="Asset Revals"/>
      <sheetName val="WIP"/>
      <sheetName val="Depn Calcs - Exist"/>
      <sheetName val="New Capex Calcs"/>
      <sheetName val="New Capex Detail"/>
      <sheetName val="Depn Calcs - New Capex"/>
      <sheetName val="Disposal Calcs"/>
      <sheetName val="Forecast Asset Summary"/>
      <sheetName val="Debt Calcs"/>
      <sheetName val="Interest Calcs"/>
      <sheetName val="MiscBS Calcs"/>
      <sheetName val="Chart Data"/>
      <sheetName val="Checks"/>
      <sheetName val="Helpful Hints"/>
      <sheetName val="Date&amp;TimeCalcs"/>
    </sheetNames>
    <sheetDataSet>
      <sheetData sheetId="49">
        <row r="9">
          <cell r="K9">
            <v>40724</v>
          </cell>
          <cell r="L9">
            <v>41090</v>
          </cell>
          <cell r="M9">
            <v>41455</v>
          </cell>
          <cell r="N9">
            <v>41820</v>
          </cell>
          <cell r="O9">
            <v>42185</v>
          </cell>
          <cell r="P9">
            <v>42551</v>
          </cell>
          <cell r="Q9">
            <v>42916</v>
          </cell>
          <cell r="R9">
            <v>43281</v>
          </cell>
          <cell r="S9">
            <v>43646</v>
          </cell>
          <cell r="T9">
            <v>44012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9"/>
  <sheetViews>
    <sheetView zoomScalePageLayoutView="0" workbookViewId="0" topLeftCell="A1">
      <selection activeCell="B10" sqref="B10"/>
    </sheetView>
  </sheetViews>
  <sheetFormatPr defaultColWidth="9.140625" defaultRowHeight="12.75"/>
  <sheetData>
    <row r="2" ht="12.75">
      <c r="B2" t="s">
        <v>605</v>
      </c>
    </row>
    <row r="3" ht="12.75">
      <c r="B3" t="s">
        <v>606</v>
      </c>
    </row>
    <row r="5" ht="12.75">
      <c r="B5" t="s">
        <v>611</v>
      </c>
    </row>
    <row r="6" ht="12.75">
      <c r="B6" t="s">
        <v>607</v>
      </c>
    </row>
    <row r="7" ht="12.75">
      <c r="B7" t="s">
        <v>608</v>
      </c>
    </row>
    <row r="8" ht="12.75">
      <c r="B8" t="s">
        <v>609</v>
      </c>
    </row>
    <row r="9" ht="12.75">
      <c r="B9" t="s">
        <v>610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68"/>
  <sheetViews>
    <sheetView zoomScale="75" zoomScaleNormal="75" zoomScalePageLayoutView="0" workbookViewId="0" topLeftCell="A1">
      <pane ySplit="765" topLeftCell="A23" activePane="bottomLeft" state="split"/>
      <selection pane="topLeft" activeCell="D3" sqref="D3"/>
      <selection pane="bottomLeft" activeCell="B92" sqref="B92"/>
    </sheetView>
  </sheetViews>
  <sheetFormatPr defaultColWidth="9.140625" defaultRowHeight="12.75"/>
  <cols>
    <col min="1" max="1" width="12.57421875" style="1" customWidth="1"/>
    <col min="2" max="2" width="90.00390625" style="1" customWidth="1"/>
    <col min="3" max="3" width="15.00390625" style="3" customWidth="1"/>
    <col min="4" max="4" width="19.00390625" style="1" bestFit="1" customWidth="1"/>
    <col min="5" max="5" width="13.57421875" style="1" customWidth="1"/>
    <col min="6" max="6" width="12.28125" style="1" customWidth="1"/>
    <col min="7" max="7" width="12.421875" style="1" customWidth="1"/>
    <col min="8" max="8" width="13.57421875" style="1" customWidth="1"/>
    <col min="9" max="9" width="13.8515625" style="1" bestFit="1" customWidth="1"/>
    <col min="10" max="11" width="12.28125" style="1" customWidth="1"/>
    <col min="12" max="12" width="13.421875" style="1" bestFit="1" customWidth="1"/>
    <col min="13" max="16" width="12.28125" style="1" bestFit="1" customWidth="1"/>
    <col min="17" max="17" width="13.421875" style="1" customWidth="1"/>
    <col min="18" max="18" width="11.57421875" style="1" bestFit="1" customWidth="1"/>
    <col min="19" max="19" width="11.57421875" style="1" customWidth="1"/>
    <col min="20" max="20" width="12.28125" style="1" bestFit="1" customWidth="1"/>
    <col min="21" max="21" width="11.57421875" style="1" customWidth="1"/>
    <col min="22" max="22" width="12.28125" style="1" bestFit="1" customWidth="1"/>
    <col min="23" max="23" width="11.57421875" style="1" customWidth="1"/>
    <col min="24" max="26" width="12.28125" style="1" bestFit="1" customWidth="1"/>
    <col min="27" max="28" width="11.57421875" style="1" customWidth="1"/>
    <col min="29" max="16384" width="9.140625" style="1" customWidth="1"/>
  </cols>
  <sheetData>
    <row r="1" spans="2:28" ht="12.75">
      <c r="B1" s="167" t="s">
        <v>460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2"/>
      <c r="AA1" s="2"/>
      <c r="AB1" s="2"/>
    </row>
    <row r="2" spans="3:28" ht="12.75">
      <c r="C2" s="141"/>
      <c r="D2" s="142"/>
      <c r="H2" s="5">
        <v>0</v>
      </c>
      <c r="I2" s="5">
        <f aca="true" t="shared" si="0" ref="I2:AB2">H2+1</f>
        <v>1</v>
      </c>
      <c r="J2" s="5">
        <f t="shared" si="0"/>
        <v>2</v>
      </c>
      <c r="K2" s="5">
        <f t="shared" si="0"/>
        <v>3</v>
      </c>
      <c r="L2" s="5">
        <f t="shared" si="0"/>
        <v>4</v>
      </c>
      <c r="M2" s="5">
        <f t="shared" si="0"/>
        <v>5</v>
      </c>
      <c r="N2" s="5">
        <f t="shared" si="0"/>
        <v>6</v>
      </c>
      <c r="O2" s="5">
        <f t="shared" si="0"/>
        <v>7</v>
      </c>
      <c r="P2" s="5">
        <f t="shared" si="0"/>
        <v>8</v>
      </c>
      <c r="Q2" s="5">
        <f t="shared" si="0"/>
        <v>9</v>
      </c>
      <c r="R2" s="5">
        <f t="shared" si="0"/>
        <v>10</v>
      </c>
      <c r="S2" s="5">
        <f t="shared" si="0"/>
        <v>11</v>
      </c>
      <c r="T2" s="5">
        <f t="shared" si="0"/>
        <v>12</v>
      </c>
      <c r="U2" s="5">
        <f t="shared" si="0"/>
        <v>13</v>
      </c>
      <c r="V2" s="5">
        <f t="shared" si="0"/>
        <v>14</v>
      </c>
      <c r="W2" s="5">
        <f t="shared" si="0"/>
        <v>15</v>
      </c>
      <c r="X2" s="5">
        <f t="shared" si="0"/>
        <v>16</v>
      </c>
      <c r="Y2" s="5">
        <f t="shared" si="0"/>
        <v>17</v>
      </c>
      <c r="Z2" s="5">
        <f t="shared" si="0"/>
        <v>18</v>
      </c>
      <c r="AA2" s="5">
        <f t="shared" si="0"/>
        <v>19</v>
      </c>
      <c r="AB2" s="5">
        <f t="shared" si="0"/>
        <v>20</v>
      </c>
    </row>
    <row r="3" spans="2:28" ht="13.5" thickBot="1">
      <c r="B3" s="6"/>
      <c r="C3" s="7"/>
      <c r="D3" s="6"/>
      <c r="E3" s="6"/>
      <c r="F3" s="6"/>
      <c r="G3" s="9" t="s">
        <v>1</v>
      </c>
      <c r="H3" s="10" t="str">
        <f>'[2]Growth &amp; Demand'!F4</f>
        <v>2011/2012</v>
      </c>
      <c r="I3" s="10" t="str">
        <f>'[2]Growth &amp; Demand'!G4</f>
        <v>2012/2013</v>
      </c>
      <c r="J3" s="10" t="str">
        <f>'[2]Growth &amp; Demand'!H4</f>
        <v>2013/2014</v>
      </c>
      <c r="K3" s="10" t="str">
        <f>'[2]Growth &amp; Demand'!I4</f>
        <v>2014/2015</v>
      </c>
      <c r="L3" s="10" t="str">
        <f>'[2]Growth &amp; Demand'!J4</f>
        <v>2015/2016</v>
      </c>
      <c r="M3" s="10" t="str">
        <f>'[2]Growth &amp; Demand'!K4</f>
        <v>2016/2017</v>
      </c>
      <c r="N3" s="10" t="str">
        <f>'[2]Growth &amp; Demand'!L4</f>
        <v>2017/2018</v>
      </c>
      <c r="O3" s="10" t="str">
        <f>'[2]Growth &amp; Demand'!M4</f>
        <v>2018/2019</v>
      </c>
      <c r="P3" s="10" t="str">
        <f>'[2]Growth &amp; Demand'!N4</f>
        <v>2019/2020</v>
      </c>
      <c r="Q3" s="10" t="str">
        <f>'[2]Growth &amp; Demand'!O4</f>
        <v>2020/2021</v>
      </c>
      <c r="R3" s="10" t="str">
        <f>'[2]Growth &amp; Demand'!P4</f>
        <v>2021/2022</v>
      </c>
      <c r="S3" s="10" t="str">
        <f>'[2]Growth &amp; Demand'!Q4</f>
        <v>2022/2023</v>
      </c>
      <c r="T3" s="10" t="str">
        <f>'[2]Growth &amp; Demand'!R4</f>
        <v>2023/2024</v>
      </c>
      <c r="U3" s="10" t="str">
        <f>'[2]Growth &amp; Demand'!S4</f>
        <v>2024/2025</v>
      </c>
      <c r="V3" s="10" t="str">
        <f>'[2]Growth &amp; Demand'!T4</f>
        <v>2025/2026</v>
      </c>
      <c r="W3" s="10" t="str">
        <f>'[2]Growth &amp; Demand'!U4</f>
        <v>2026/2027</v>
      </c>
      <c r="X3" s="10" t="str">
        <f>'[2]Growth &amp; Demand'!V4</f>
        <v>2027/2028</v>
      </c>
      <c r="Y3" s="10" t="str">
        <f>'[2]Growth &amp; Demand'!W4</f>
        <v>2028/2029</v>
      </c>
      <c r="Z3" s="10" t="str">
        <f>'[2]Growth &amp; Demand'!X4</f>
        <v>2029/2030</v>
      </c>
      <c r="AA3" s="10" t="str">
        <f>'[2]Growth &amp; Demand'!Y4</f>
        <v>2030/2031</v>
      </c>
      <c r="AB3" s="10" t="str">
        <f>'[2]Growth &amp; Demand'!Z4</f>
        <v>2031/2032</v>
      </c>
    </row>
    <row r="4" spans="2:28" ht="25.5">
      <c r="B4" s="11" t="s">
        <v>2</v>
      </c>
      <c r="C4" s="12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2:28" ht="13.5" thickBot="1">
      <c r="B5" s="15"/>
      <c r="C5" s="16"/>
      <c r="D5" s="15" t="s">
        <v>8</v>
      </c>
      <c r="E5" s="15"/>
      <c r="F5" s="15"/>
      <c r="G5" s="15" t="s">
        <v>9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</row>
    <row r="6" spans="2:28" ht="3" customHeight="1">
      <c r="B6" s="19"/>
      <c r="C6" s="20"/>
      <c r="D6" s="19"/>
      <c r="E6" s="22"/>
      <c r="F6" s="22"/>
      <c r="G6" s="19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12.75">
      <c r="A7" s="143" t="s">
        <v>461</v>
      </c>
      <c r="B7" s="144" t="s">
        <v>462</v>
      </c>
      <c r="C7" s="58" t="s">
        <v>322</v>
      </c>
      <c r="D7" s="131">
        <v>58400</v>
      </c>
      <c r="E7" s="26">
        <v>2011</v>
      </c>
      <c r="F7" s="115" t="s">
        <v>128</v>
      </c>
      <c r="G7" s="59"/>
      <c r="H7" s="145">
        <f aca="true" t="shared" si="1" ref="H7:Q13">IF($E7=YEAR+H$2,$D7,"")</f>
        <v>58400</v>
      </c>
      <c r="I7" s="145">
        <f t="shared" si="1"/>
      </c>
      <c r="J7" s="145">
        <f t="shared" si="1"/>
      </c>
      <c r="K7" s="145">
        <f t="shared" si="1"/>
      </c>
      <c r="L7" s="145">
        <f t="shared" si="1"/>
      </c>
      <c r="M7" s="145">
        <f t="shared" si="1"/>
      </c>
      <c r="N7" s="145">
        <f t="shared" si="1"/>
      </c>
      <c r="O7" s="145">
        <f t="shared" si="1"/>
      </c>
      <c r="P7" s="145">
        <f t="shared" si="1"/>
      </c>
      <c r="Q7" s="145">
        <f t="shared" si="1"/>
      </c>
      <c r="R7" s="145">
        <f aca="true" t="shared" si="2" ref="R7:AB13">IF($E7=YEAR+R$2,$D7,"")</f>
      </c>
      <c r="S7" s="145">
        <f t="shared" si="2"/>
      </c>
      <c r="T7" s="145">
        <f t="shared" si="2"/>
      </c>
      <c r="U7" s="145">
        <f t="shared" si="2"/>
      </c>
      <c r="V7" s="145">
        <f t="shared" si="2"/>
      </c>
      <c r="W7" s="145">
        <f t="shared" si="2"/>
      </c>
      <c r="X7" s="145">
        <f t="shared" si="2"/>
      </c>
      <c r="Y7" s="145">
        <f t="shared" si="2"/>
      </c>
      <c r="Z7" s="145">
        <f t="shared" si="2"/>
      </c>
      <c r="AA7" s="145">
        <f t="shared" si="2"/>
      </c>
      <c r="AB7" s="145">
        <f t="shared" si="2"/>
      </c>
    </row>
    <row r="8" spans="1:28" ht="12.75">
      <c r="A8" s="146" t="s">
        <v>463</v>
      </c>
      <c r="B8" s="144" t="s">
        <v>464</v>
      </c>
      <c r="C8" s="58" t="s">
        <v>322</v>
      </c>
      <c r="D8" s="131">
        <v>200000</v>
      </c>
      <c r="E8" s="26">
        <v>2011</v>
      </c>
      <c r="F8" s="115" t="s">
        <v>128</v>
      </c>
      <c r="G8" s="59"/>
      <c r="H8" s="145">
        <f t="shared" si="1"/>
        <v>200000</v>
      </c>
      <c r="I8" s="145">
        <f t="shared" si="1"/>
      </c>
      <c r="J8" s="145">
        <f t="shared" si="1"/>
      </c>
      <c r="K8" s="145">
        <f t="shared" si="1"/>
      </c>
      <c r="L8" s="145">
        <f t="shared" si="1"/>
      </c>
      <c r="M8" s="145">
        <f t="shared" si="1"/>
      </c>
      <c r="N8" s="145">
        <f t="shared" si="1"/>
      </c>
      <c r="O8" s="145">
        <f t="shared" si="1"/>
      </c>
      <c r="P8" s="145">
        <f t="shared" si="1"/>
      </c>
      <c r="Q8" s="145">
        <f t="shared" si="1"/>
      </c>
      <c r="R8" s="145">
        <f t="shared" si="2"/>
      </c>
      <c r="S8" s="145">
        <f t="shared" si="2"/>
      </c>
      <c r="T8" s="145">
        <f t="shared" si="2"/>
      </c>
      <c r="U8" s="145">
        <f t="shared" si="2"/>
      </c>
      <c r="V8" s="145">
        <f t="shared" si="2"/>
      </c>
      <c r="W8" s="145">
        <f t="shared" si="2"/>
      </c>
      <c r="X8" s="145">
        <f t="shared" si="2"/>
      </c>
      <c r="Y8" s="145">
        <f t="shared" si="2"/>
      </c>
      <c r="Z8" s="145">
        <f t="shared" si="2"/>
      </c>
      <c r="AA8" s="145">
        <f t="shared" si="2"/>
      </c>
      <c r="AB8" s="145">
        <f t="shared" si="2"/>
      </c>
    </row>
    <row r="9" spans="1:28" ht="12.75">
      <c r="A9" s="146" t="s">
        <v>465</v>
      </c>
      <c r="B9" s="144" t="s">
        <v>466</v>
      </c>
      <c r="C9" s="58" t="s">
        <v>322</v>
      </c>
      <c r="D9" s="131">
        <v>48000</v>
      </c>
      <c r="E9" s="26">
        <v>2011</v>
      </c>
      <c r="F9" s="115" t="s">
        <v>326</v>
      </c>
      <c r="G9" s="59"/>
      <c r="H9" s="145">
        <f t="shared" si="1"/>
        <v>48000</v>
      </c>
      <c r="I9" s="145">
        <f t="shared" si="1"/>
      </c>
      <c r="J9" s="145">
        <f t="shared" si="1"/>
      </c>
      <c r="K9" s="145">
        <f t="shared" si="1"/>
      </c>
      <c r="L9" s="145">
        <f t="shared" si="1"/>
      </c>
      <c r="M9" s="145">
        <f t="shared" si="1"/>
      </c>
      <c r="N9" s="145">
        <f t="shared" si="1"/>
      </c>
      <c r="O9" s="145">
        <f t="shared" si="1"/>
      </c>
      <c r="P9" s="145">
        <f t="shared" si="1"/>
      </c>
      <c r="Q9" s="145">
        <f t="shared" si="1"/>
      </c>
      <c r="R9" s="145">
        <f t="shared" si="2"/>
      </c>
      <c r="S9" s="145">
        <f t="shared" si="2"/>
      </c>
      <c r="T9" s="145">
        <f t="shared" si="2"/>
      </c>
      <c r="U9" s="145">
        <f t="shared" si="2"/>
      </c>
      <c r="V9" s="145">
        <f t="shared" si="2"/>
      </c>
      <c r="W9" s="145">
        <f t="shared" si="2"/>
      </c>
      <c r="X9" s="145">
        <f t="shared" si="2"/>
      </c>
      <c r="Y9" s="145">
        <f t="shared" si="2"/>
      </c>
      <c r="Z9" s="145">
        <f t="shared" si="2"/>
      </c>
      <c r="AA9" s="145">
        <f t="shared" si="2"/>
      </c>
      <c r="AB9" s="145">
        <f t="shared" si="2"/>
      </c>
    </row>
    <row r="10" spans="1:28" ht="12.75">
      <c r="A10" s="146" t="s">
        <v>467</v>
      </c>
      <c r="B10" s="144" t="s">
        <v>468</v>
      </c>
      <c r="C10" s="58" t="s">
        <v>322</v>
      </c>
      <c r="D10" s="131">
        <v>77900</v>
      </c>
      <c r="E10" s="26">
        <v>2011</v>
      </c>
      <c r="F10" s="115" t="s">
        <v>128</v>
      </c>
      <c r="G10" s="59"/>
      <c r="H10" s="145">
        <f t="shared" si="1"/>
        <v>77900</v>
      </c>
      <c r="I10" s="145">
        <f t="shared" si="1"/>
      </c>
      <c r="J10" s="145">
        <f t="shared" si="1"/>
      </c>
      <c r="K10" s="145">
        <f t="shared" si="1"/>
      </c>
      <c r="L10" s="145">
        <f t="shared" si="1"/>
      </c>
      <c r="M10" s="145">
        <f t="shared" si="1"/>
      </c>
      <c r="N10" s="145">
        <f t="shared" si="1"/>
      </c>
      <c r="O10" s="145">
        <f t="shared" si="1"/>
      </c>
      <c r="P10" s="145">
        <f t="shared" si="1"/>
      </c>
      <c r="Q10" s="145">
        <f t="shared" si="1"/>
      </c>
      <c r="R10" s="145">
        <f t="shared" si="2"/>
      </c>
      <c r="S10" s="145">
        <f t="shared" si="2"/>
      </c>
      <c r="T10" s="145">
        <f t="shared" si="2"/>
      </c>
      <c r="U10" s="145">
        <f t="shared" si="2"/>
      </c>
      <c r="V10" s="145">
        <f t="shared" si="2"/>
      </c>
      <c r="W10" s="145">
        <f t="shared" si="2"/>
      </c>
      <c r="X10" s="145">
        <f t="shared" si="2"/>
      </c>
      <c r="Y10" s="145">
        <f t="shared" si="2"/>
      </c>
      <c r="Z10" s="145">
        <f t="shared" si="2"/>
      </c>
      <c r="AA10" s="145">
        <f t="shared" si="2"/>
      </c>
      <c r="AB10" s="145">
        <f t="shared" si="2"/>
      </c>
    </row>
    <row r="11" spans="1:28" ht="12.75">
      <c r="A11" s="146" t="s">
        <v>469</v>
      </c>
      <c r="B11" s="144" t="s">
        <v>470</v>
      </c>
      <c r="C11" s="58" t="s">
        <v>322</v>
      </c>
      <c r="D11" s="131">
        <v>800000</v>
      </c>
      <c r="E11" s="26">
        <v>2011</v>
      </c>
      <c r="F11" s="115" t="s">
        <v>471</v>
      </c>
      <c r="G11" s="59"/>
      <c r="H11" s="145">
        <f t="shared" si="1"/>
        <v>800000</v>
      </c>
      <c r="I11" s="145">
        <f t="shared" si="1"/>
      </c>
      <c r="J11" s="145">
        <f t="shared" si="1"/>
      </c>
      <c r="K11" s="145">
        <f t="shared" si="1"/>
      </c>
      <c r="L11" s="145">
        <f t="shared" si="1"/>
      </c>
      <c r="M11" s="145">
        <f t="shared" si="1"/>
      </c>
      <c r="N11" s="145">
        <f t="shared" si="1"/>
      </c>
      <c r="O11" s="145">
        <f t="shared" si="1"/>
      </c>
      <c r="P11" s="145">
        <f t="shared" si="1"/>
      </c>
      <c r="Q11" s="145">
        <f t="shared" si="1"/>
      </c>
      <c r="R11" s="145">
        <f t="shared" si="2"/>
      </c>
      <c r="S11" s="145">
        <f t="shared" si="2"/>
      </c>
      <c r="T11" s="145">
        <f t="shared" si="2"/>
      </c>
      <c r="U11" s="145">
        <f t="shared" si="2"/>
      </c>
      <c r="V11" s="145">
        <f t="shared" si="2"/>
      </c>
      <c r="W11" s="145">
        <f t="shared" si="2"/>
      </c>
      <c r="X11" s="145">
        <f t="shared" si="2"/>
      </c>
      <c r="Y11" s="145">
        <f t="shared" si="2"/>
      </c>
      <c r="Z11" s="145">
        <f t="shared" si="2"/>
      </c>
      <c r="AA11" s="145">
        <f t="shared" si="2"/>
      </c>
      <c r="AB11" s="145">
        <f t="shared" si="2"/>
      </c>
    </row>
    <row r="12" spans="1:28" ht="12.75">
      <c r="A12" s="146" t="s">
        <v>472</v>
      </c>
      <c r="B12" s="144" t="s">
        <v>473</v>
      </c>
      <c r="C12" s="58" t="s">
        <v>322</v>
      </c>
      <c r="D12" s="131">
        <v>58000</v>
      </c>
      <c r="E12" s="26">
        <v>2011</v>
      </c>
      <c r="F12" s="115" t="s">
        <v>128</v>
      </c>
      <c r="G12" s="59"/>
      <c r="H12" s="145">
        <f t="shared" si="1"/>
        <v>58000</v>
      </c>
      <c r="I12" s="145">
        <f t="shared" si="1"/>
      </c>
      <c r="J12" s="145">
        <f t="shared" si="1"/>
      </c>
      <c r="K12" s="145">
        <f t="shared" si="1"/>
      </c>
      <c r="L12" s="145">
        <f t="shared" si="1"/>
      </c>
      <c r="M12" s="145">
        <f t="shared" si="1"/>
      </c>
      <c r="N12" s="145">
        <f t="shared" si="1"/>
      </c>
      <c r="O12" s="145">
        <f t="shared" si="1"/>
      </c>
      <c r="P12" s="145">
        <f t="shared" si="1"/>
      </c>
      <c r="Q12" s="145">
        <f t="shared" si="1"/>
      </c>
      <c r="R12" s="145">
        <f t="shared" si="2"/>
      </c>
      <c r="S12" s="145">
        <f t="shared" si="2"/>
      </c>
      <c r="T12" s="145">
        <f t="shared" si="2"/>
      </c>
      <c r="U12" s="145">
        <f t="shared" si="2"/>
      </c>
      <c r="V12" s="145">
        <f t="shared" si="2"/>
      </c>
      <c r="W12" s="145">
        <f t="shared" si="2"/>
      </c>
      <c r="X12" s="145">
        <f t="shared" si="2"/>
      </c>
      <c r="Y12" s="145">
        <f t="shared" si="2"/>
      </c>
      <c r="Z12" s="145">
        <f t="shared" si="2"/>
      </c>
      <c r="AA12" s="145">
        <f t="shared" si="2"/>
      </c>
      <c r="AB12" s="145">
        <f t="shared" si="2"/>
      </c>
    </row>
    <row r="13" spans="1:28" ht="12.75">
      <c r="A13" s="146" t="s">
        <v>474</v>
      </c>
      <c r="B13" s="144" t="s">
        <v>475</v>
      </c>
      <c r="C13" s="58" t="s">
        <v>322</v>
      </c>
      <c r="D13" s="131">
        <v>87600</v>
      </c>
      <c r="E13" s="26">
        <v>2011</v>
      </c>
      <c r="F13" s="115" t="s">
        <v>128</v>
      </c>
      <c r="G13" s="59"/>
      <c r="H13" s="145">
        <f t="shared" si="1"/>
        <v>87600</v>
      </c>
      <c r="I13" s="145">
        <f t="shared" si="1"/>
      </c>
      <c r="J13" s="145">
        <f t="shared" si="1"/>
      </c>
      <c r="K13" s="145">
        <f t="shared" si="1"/>
      </c>
      <c r="L13" s="145">
        <f t="shared" si="1"/>
      </c>
      <c r="M13" s="145">
        <f t="shared" si="1"/>
      </c>
      <c r="N13" s="145">
        <f t="shared" si="1"/>
      </c>
      <c r="O13" s="145">
        <f t="shared" si="1"/>
      </c>
      <c r="P13" s="145">
        <f t="shared" si="1"/>
      </c>
      <c r="Q13" s="145">
        <f t="shared" si="1"/>
      </c>
      <c r="R13" s="145">
        <f t="shared" si="2"/>
      </c>
      <c r="S13" s="145">
        <f t="shared" si="2"/>
      </c>
      <c r="T13" s="145">
        <f t="shared" si="2"/>
      </c>
      <c r="U13" s="145">
        <f t="shared" si="2"/>
      </c>
      <c r="V13" s="145">
        <f t="shared" si="2"/>
      </c>
      <c r="W13" s="145">
        <f t="shared" si="2"/>
      </c>
      <c r="X13" s="145">
        <f t="shared" si="2"/>
      </c>
      <c r="Y13" s="145">
        <f t="shared" si="2"/>
      </c>
      <c r="Z13" s="145">
        <f t="shared" si="2"/>
      </c>
      <c r="AA13" s="145">
        <f t="shared" si="2"/>
      </c>
      <c r="AB13" s="145">
        <f t="shared" si="2"/>
      </c>
    </row>
    <row r="14" spans="1:28" ht="12.75">
      <c r="A14" s="143" t="s">
        <v>476</v>
      </c>
      <c r="B14" s="147" t="s">
        <v>477</v>
      </c>
      <c r="C14" s="58" t="s">
        <v>322</v>
      </c>
      <c r="D14" s="131">
        <v>30000</v>
      </c>
      <c r="E14" s="26">
        <v>2011</v>
      </c>
      <c r="F14" s="115" t="s">
        <v>128</v>
      </c>
      <c r="G14" s="59"/>
      <c r="H14" s="145">
        <f aca="true" t="shared" si="3" ref="H14:H42">IF($E14=YEAR+H$2,$D14,"")</f>
        <v>30000</v>
      </c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</row>
    <row r="15" spans="1:28" ht="12.75">
      <c r="A15" s="143" t="s">
        <v>478</v>
      </c>
      <c r="B15" s="147" t="s">
        <v>479</v>
      </c>
      <c r="C15" s="58" t="s">
        <v>322</v>
      </c>
      <c r="D15" s="131">
        <v>9070</v>
      </c>
      <c r="E15" s="26">
        <v>2011</v>
      </c>
      <c r="F15" s="115" t="s">
        <v>346</v>
      </c>
      <c r="G15" s="59"/>
      <c r="H15" s="145">
        <f t="shared" si="3"/>
        <v>9070</v>
      </c>
      <c r="I15" s="145">
        <f aca="true" t="shared" si="4" ref="I15:R27">IF($E15=YEAR+I$2,$D15,"")</f>
      </c>
      <c r="J15" s="145">
        <f t="shared" si="4"/>
      </c>
      <c r="K15" s="145">
        <f t="shared" si="4"/>
      </c>
      <c r="L15" s="145">
        <f t="shared" si="4"/>
      </c>
      <c r="M15" s="145">
        <f t="shared" si="4"/>
      </c>
      <c r="N15" s="145">
        <f t="shared" si="4"/>
      </c>
      <c r="O15" s="145">
        <f t="shared" si="4"/>
      </c>
      <c r="P15" s="145">
        <f t="shared" si="4"/>
      </c>
      <c r="Q15" s="145">
        <f t="shared" si="4"/>
      </c>
      <c r="R15" s="145">
        <f t="shared" si="4"/>
      </c>
      <c r="S15" s="145">
        <f aca="true" t="shared" si="5" ref="S15:AB27">IF($E15=YEAR+S$2,$D15,"")</f>
      </c>
      <c r="T15" s="145">
        <f t="shared" si="5"/>
      </c>
      <c r="U15" s="145">
        <f t="shared" si="5"/>
      </c>
      <c r="V15" s="145">
        <f t="shared" si="5"/>
      </c>
      <c r="W15" s="145">
        <f t="shared" si="5"/>
      </c>
      <c r="X15" s="145">
        <f t="shared" si="5"/>
      </c>
      <c r="Y15" s="145">
        <f t="shared" si="5"/>
      </c>
      <c r="Z15" s="145">
        <f t="shared" si="5"/>
      </c>
      <c r="AA15" s="145">
        <f t="shared" si="5"/>
      </c>
      <c r="AB15" s="145">
        <f t="shared" si="5"/>
      </c>
    </row>
    <row r="16" spans="1:28" ht="12.75">
      <c r="A16" s="143" t="s">
        <v>480</v>
      </c>
      <c r="B16" s="147" t="s">
        <v>481</v>
      </c>
      <c r="C16" s="58" t="s">
        <v>322</v>
      </c>
      <c r="D16" s="131">
        <v>185620</v>
      </c>
      <c r="E16" s="26">
        <v>2011</v>
      </c>
      <c r="F16" s="115" t="s">
        <v>128</v>
      </c>
      <c r="G16" s="59"/>
      <c r="H16" s="145">
        <f t="shared" si="3"/>
        <v>185620</v>
      </c>
      <c r="I16" s="145">
        <f t="shared" si="4"/>
      </c>
      <c r="J16" s="145">
        <f t="shared" si="4"/>
      </c>
      <c r="K16" s="145">
        <f t="shared" si="4"/>
      </c>
      <c r="L16" s="145">
        <f t="shared" si="4"/>
      </c>
      <c r="M16" s="145">
        <f t="shared" si="4"/>
      </c>
      <c r="N16" s="145">
        <f t="shared" si="4"/>
      </c>
      <c r="O16" s="145">
        <f t="shared" si="4"/>
      </c>
      <c r="P16" s="145">
        <f t="shared" si="4"/>
      </c>
      <c r="Q16" s="145">
        <f t="shared" si="4"/>
      </c>
      <c r="R16" s="145">
        <f t="shared" si="4"/>
      </c>
      <c r="S16" s="145">
        <f t="shared" si="5"/>
      </c>
      <c r="T16" s="145">
        <f t="shared" si="5"/>
      </c>
      <c r="U16" s="145">
        <f t="shared" si="5"/>
      </c>
      <c r="V16" s="145">
        <f t="shared" si="5"/>
      </c>
      <c r="W16" s="145">
        <f t="shared" si="5"/>
      </c>
      <c r="X16" s="145">
        <f t="shared" si="5"/>
      </c>
      <c r="Y16" s="145">
        <f t="shared" si="5"/>
      </c>
      <c r="Z16" s="145">
        <f t="shared" si="5"/>
      </c>
      <c r="AA16" s="145">
        <f t="shared" si="5"/>
      </c>
      <c r="AB16" s="145">
        <f t="shared" si="5"/>
      </c>
    </row>
    <row r="17" spans="1:28" ht="12.75">
      <c r="A17" s="143" t="s">
        <v>482</v>
      </c>
      <c r="B17" s="147" t="s">
        <v>483</v>
      </c>
      <c r="C17" s="58" t="s">
        <v>322</v>
      </c>
      <c r="D17" s="131">
        <v>48660</v>
      </c>
      <c r="E17" s="26">
        <v>2011</v>
      </c>
      <c r="F17" s="115" t="s">
        <v>484</v>
      </c>
      <c r="G17" s="59"/>
      <c r="H17" s="145">
        <f t="shared" si="3"/>
        <v>48660</v>
      </c>
      <c r="I17" s="145">
        <f t="shared" si="4"/>
      </c>
      <c r="J17" s="145">
        <f t="shared" si="4"/>
      </c>
      <c r="K17" s="145">
        <f t="shared" si="4"/>
      </c>
      <c r="L17" s="145">
        <f t="shared" si="4"/>
      </c>
      <c r="M17" s="145">
        <f t="shared" si="4"/>
      </c>
      <c r="N17" s="145">
        <f t="shared" si="4"/>
      </c>
      <c r="O17" s="145">
        <f t="shared" si="4"/>
      </c>
      <c r="P17" s="145">
        <f t="shared" si="4"/>
      </c>
      <c r="Q17" s="145">
        <f t="shared" si="4"/>
      </c>
      <c r="R17" s="145">
        <f t="shared" si="4"/>
      </c>
      <c r="S17" s="145">
        <f t="shared" si="5"/>
      </c>
      <c r="T17" s="145">
        <f t="shared" si="5"/>
      </c>
      <c r="U17" s="145">
        <f t="shared" si="5"/>
      </c>
      <c r="V17" s="145">
        <f t="shared" si="5"/>
      </c>
      <c r="W17" s="145">
        <f t="shared" si="5"/>
      </c>
      <c r="X17" s="145">
        <f t="shared" si="5"/>
      </c>
      <c r="Y17" s="145">
        <f t="shared" si="5"/>
      </c>
      <c r="Z17" s="145">
        <f t="shared" si="5"/>
      </c>
      <c r="AA17" s="145">
        <f t="shared" si="5"/>
      </c>
      <c r="AB17" s="145">
        <f t="shared" si="5"/>
      </c>
    </row>
    <row r="18" spans="1:28" ht="12.75">
      <c r="A18" s="143" t="s">
        <v>485</v>
      </c>
      <c r="B18" s="147" t="s">
        <v>486</v>
      </c>
      <c r="C18" s="58" t="s">
        <v>322</v>
      </c>
      <c r="D18" s="131">
        <v>3760</v>
      </c>
      <c r="E18" s="26">
        <v>2011</v>
      </c>
      <c r="F18" s="115" t="s">
        <v>128</v>
      </c>
      <c r="G18" s="59"/>
      <c r="H18" s="145">
        <f t="shared" si="3"/>
        <v>3760</v>
      </c>
      <c r="I18" s="145">
        <f t="shared" si="4"/>
      </c>
      <c r="J18" s="145">
        <f t="shared" si="4"/>
      </c>
      <c r="K18" s="145">
        <f t="shared" si="4"/>
      </c>
      <c r="L18" s="145">
        <f t="shared" si="4"/>
      </c>
      <c r="M18" s="145">
        <f t="shared" si="4"/>
      </c>
      <c r="N18" s="145">
        <f t="shared" si="4"/>
      </c>
      <c r="O18" s="145">
        <f t="shared" si="4"/>
      </c>
      <c r="P18" s="145">
        <f t="shared" si="4"/>
      </c>
      <c r="Q18" s="145">
        <f t="shared" si="4"/>
      </c>
      <c r="R18" s="145">
        <f t="shared" si="4"/>
      </c>
      <c r="S18" s="145">
        <f t="shared" si="5"/>
      </c>
      <c r="T18" s="145">
        <f t="shared" si="5"/>
      </c>
      <c r="U18" s="145">
        <f t="shared" si="5"/>
      </c>
      <c r="V18" s="145">
        <f t="shared" si="5"/>
      </c>
      <c r="W18" s="145">
        <f t="shared" si="5"/>
      </c>
      <c r="X18" s="145">
        <f t="shared" si="5"/>
      </c>
      <c r="Y18" s="145">
        <f t="shared" si="5"/>
      </c>
      <c r="Z18" s="145">
        <f t="shared" si="5"/>
      </c>
      <c r="AA18" s="145">
        <f t="shared" si="5"/>
      </c>
      <c r="AB18" s="145">
        <f t="shared" si="5"/>
      </c>
    </row>
    <row r="19" spans="1:28" ht="12.75">
      <c r="A19" s="143" t="s">
        <v>487</v>
      </c>
      <c r="B19" s="147" t="s">
        <v>488</v>
      </c>
      <c r="C19" s="58" t="s">
        <v>322</v>
      </c>
      <c r="D19" s="131">
        <v>13650</v>
      </c>
      <c r="E19" s="26">
        <v>2011</v>
      </c>
      <c r="F19" s="115" t="s">
        <v>346</v>
      </c>
      <c r="G19" s="59"/>
      <c r="H19" s="145">
        <f t="shared" si="3"/>
        <v>13650</v>
      </c>
      <c r="I19" s="145">
        <f t="shared" si="4"/>
      </c>
      <c r="J19" s="145">
        <f t="shared" si="4"/>
      </c>
      <c r="K19" s="145">
        <f t="shared" si="4"/>
      </c>
      <c r="L19" s="145">
        <f t="shared" si="4"/>
      </c>
      <c r="M19" s="145">
        <f t="shared" si="4"/>
      </c>
      <c r="N19" s="145">
        <f t="shared" si="4"/>
      </c>
      <c r="O19" s="145">
        <f t="shared" si="4"/>
      </c>
      <c r="P19" s="145">
        <f t="shared" si="4"/>
      </c>
      <c r="Q19" s="145">
        <f t="shared" si="4"/>
      </c>
      <c r="R19" s="145">
        <f t="shared" si="4"/>
      </c>
      <c r="S19" s="145">
        <f t="shared" si="5"/>
      </c>
      <c r="T19" s="145">
        <f t="shared" si="5"/>
      </c>
      <c r="U19" s="145">
        <f t="shared" si="5"/>
      </c>
      <c r="V19" s="145">
        <f t="shared" si="5"/>
      </c>
      <c r="W19" s="145">
        <f t="shared" si="5"/>
      </c>
      <c r="X19" s="145">
        <f t="shared" si="5"/>
      </c>
      <c r="Y19" s="145">
        <f t="shared" si="5"/>
      </c>
      <c r="Z19" s="145">
        <f t="shared" si="5"/>
      </c>
      <c r="AA19" s="145">
        <f t="shared" si="5"/>
      </c>
      <c r="AB19" s="145">
        <f t="shared" si="5"/>
      </c>
    </row>
    <row r="20" spans="1:28" ht="12.75">
      <c r="A20" s="143" t="s">
        <v>489</v>
      </c>
      <c r="B20" s="147" t="s">
        <v>490</v>
      </c>
      <c r="C20" s="58" t="s">
        <v>322</v>
      </c>
      <c r="D20" s="131">
        <v>5000</v>
      </c>
      <c r="E20" s="26">
        <v>2011</v>
      </c>
      <c r="F20" s="115" t="s">
        <v>128</v>
      </c>
      <c r="G20" s="59"/>
      <c r="H20" s="145">
        <f t="shared" si="3"/>
        <v>5000</v>
      </c>
      <c r="I20" s="145">
        <f t="shared" si="4"/>
      </c>
      <c r="J20" s="145">
        <f t="shared" si="4"/>
      </c>
      <c r="K20" s="145">
        <f t="shared" si="4"/>
      </c>
      <c r="L20" s="145">
        <f t="shared" si="4"/>
      </c>
      <c r="M20" s="145">
        <f t="shared" si="4"/>
      </c>
      <c r="N20" s="145">
        <f t="shared" si="4"/>
      </c>
      <c r="O20" s="145">
        <f t="shared" si="4"/>
      </c>
      <c r="P20" s="145">
        <f t="shared" si="4"/>
      </c>
      <c r="Q20" s="145">
        <f t="shared" si="4"/>
      </c>
      <c r="R20" s="145">
        <f t="shared" si="4"/>
      </c>
      <c r="S20" s="145">
        <f t="shared" si="5"/>
      </c>
      <c r="T20" s="145">
        <f t="shared" si="5"/>
      </c>
      <c r="U20" s="145">
        <f t="shared" si="5"/>
      </c>
      <c r="V20" s="145">
        <f t="shared" si="5"/>
      </c>
      <c r="W20" s="145">
        <f t="shared" si="5"/>
      </c>
      <c r="X20" s="145">
        <f t="shared" si="5"/>
      </c>
      <c r="Y20" s="145">
        <f t="shared" si="5"/>
      </c>
      <c r="Z20" s="145">
        <f t="shared" si="5"/>
      </c>
      <c r="AA20" s="145">
        <f t="shared" si="5"/>
      </c>
      <c r="AB20" s="145">
        <f t="shared" si="5"/>
      </c>
    </row>
    <row r="21" spans="1:28" ht="12.75">
      <c r="A21" s="117" t="s">
        <v>491</v>
      </c>
      <c r="B21" s="55" t="s">
        <v>492</v>
      </c>
      <c r="C21" s="120" t="s">
        <v>322</v>
      </c>
      <c r="D21" s="47">
        <v>11700</v>
      </c>
      <c r="E21" s="26">
        <v>2011</v>
      </c>
      <c r="F21" s="115" t="s">
        <v>128</v>
      </c>
      <c r="G21" s="59"/>
      <c r="H21" s="145">
        <f t="shared" si="3"/>
        <v>11700</v>
      </c>
      <c r="I21" s="145">
        <f t="shared" si="4"/>
      </c>
      <c r="J21" s="145">
        <f t="shared" si="4"/>
      </c>
      <c r="K21" s="145">
        <f t="shared" si="4"/>
      </c>
      <c r="L21" s="145">
        <f t="shared" si="4"/>
      </c>
      <c r="M21" s="145">
        <f t="shared" si="4"/>
      </c>
      <c r="N21" s="145">
        <f t="shared" si="4"/>
      </c>
      <c r="O21" s="145">
        <f t="shared" si="4"/>
      </c>
      <c r="P21" s="145">
        <f t="shared" si="4"/>
      </c>
      <c r="Q21" s="145">
        <f t="shared" si="4"/>
      </c>
      <c r="R21" s="145">
        <f t="shared" si="4"/>
      </c>
      <c r="S21" s="145">
        <f t="shared" si="5"/>
      </c>
      <c r="T21" s="145">
        <f t="shared" si="5"/>
      </c>
      <c r="U21" s="145">
        <f t="shared" si="5"/>
      </c>
      <c r="V21" s="145">
        <f t="shared" si="5"/>
      </c>
      <c r="W21" s="145">
        <f t="shared" si="5"/>
      </c>
      <c r="X21" s="145">
        <f t="shared" si="5"/>
      </c>
      <c r="Y21" s="145">
        <f t="shared" si="5"/>
      </c>
      <c r="Z21" s="145">
        <f t="shared" si="5"/>
      </c>
      <c r="AA21" s="145">
        <f t="shared" si="5"/>
      </c>
      <c r="AB21" s="145">
        <f t="shared" si="5"/>
      </c>
    </row>
    <row r="22" spans="1:28" ht="12.75">
      <c r="A22" s="117" t="s">
        <v>493</v>
      </c>
      <c r="B22" s="55" t="s">
        <v>494</v>
      </c>
      <c r="C22" s="120" t="s">
        <v>322</v>
      </c>
      <c r="D22" s="47">
        <v>173000</v>
      </c>
      <c r="E22" s="26">
        <v>2011</v>
      </c>
      <c r="F22" s="115" t="s">
        <v>128</v>
      </c>
      <c r="G22" s="59"/>
      <c r="H22" s="145">
        <f t="shared" si="3"/>
        <v>173000</v>
      </c>
      <c r="I22" s="145">
        <f t="shared" si="4"/>
      </c>
      <c r="J22" s="145">
        <f t="shared" si="4"/>
      </c>
      <c r="K22" s="145">
        <f t="shared" si="4"/>
      </c>
      <c r="L22" s="145">
        <f t="shared" si="4"/>
      </c>
      <c r="M22" s="145">
        <f t="shared" si="4"/>
      </c>
      <c r="N22" s="145">
        <f t="shared" si="4"/>
      </c>
      <c r="O22" s="145">
        <f t="shared" si="4"/>
      </c>
      <c r="P22" s="145">
        <f t="shared" si="4"/>
      </c>
      <c r="Q22" s="145">
        <f t="shared" si="4"/>
      </c>
      <c r="R22" s="145">
        <f t="shared" si="4"/>
      </c>
      <c r="S22" s="145">
        <f t="shared" si="5"/>
      </c>
      <c r="T22" s="145">
        <f t="shared" si="5"/>
      </c>
      <c r="U22" s="145">
        <f t="shared" si="5"/>
      </c>
      <c r="V22" s="145">
        <f t="shared" si="5"/>
      </c>
      <c r="W22" s="145">
        <f t="shared" si="5"/>
      </c>
      <c r="X22" s="145">
        <f t="shared" si="5"/>
      </c>
      <c r="Y22" s="145">
        <f t="shared" si="5"/>
      </c>
      <c r="Z22" s="145">
        <f t="shared" si="5"/>
      </c>
      <c r="AA22" s="145">
        <f t="shared" si="5"/>
      </c>
      <c r="AB22" s="145">
        <f t="shared" si="5"/>
      </c>
    </row>
    <row r="23" spans="1:28" ht="12.75">
      <c r="A23" s="119" t="s">
        <v>495</v>
      </c>
      <c r="B23" s="147" t="s">
        <v>496</v>
      </c>
      <c r="C23" s="120" t="s">
        <v>322</v>
      </c>
      <c r="D23" s="47">
        <v>14000</v>
      </c>
      <c r="E23" s="26">
        <v>2011</v>
      </c>
      <c r="F23" s="115" t="s">
        <v>128</v>
      </c>
      <c r="G23" s="59"/>
      <c r="H23" s="145">
        <f t="shared" si="3"/>
        <v>14000</v>
      </c>
      <c r="I23" s="145">
        <f t="shared" si="4"/>
      </c>
      <c r="J23" s="145">
        <f t="shared" si="4"/>
      </c>
      <c r="K23" s="145">
        <f t="shared" si="4"/>
      </c>
      <c r="L23" s="145">
        <f t="shared" si="4"/>
      </c>
      <c r="M23" s="145">
        <f t="shared" si="4"/>
      </c>
      <c r="N23" s="145">
        <f t="shared" si="4"/>
      </c>
      <c r="O23" s="145">
        <f t="shared" si="4"/>
      </c>
      <c r="P23" s="145">
        <f t="shared" si="4"/>
      </c>
      <c r="Q23" s="145">
        <f t="shared" si="4"/>
      </c>
      <c r="R23" s="145">
        <f t="shared" si="4"/>
      </c>
      <c r="S23" s="145">
        <f t="shared" si="5"/>
      </c>
      <c r="T23" s="145">
        <f t="shared" si="5"/>
      </c>
      <c r="U23" s="145">
        <f t="shared" si="5"/>
      </c>
      <c r="V23" s="145">
        <f t="shared" si="5"/>
      </c>
      <c r="W23" s="145">
        <f t="shared" si="5"/>
      </c>
      <c r="X23" s="145">
        <f t="shared" si="5"/>
      </c>
      <c r="Y23" s="145">
        <f t="shared" si="5"/>
      </c>
      <c r="Z23" s="145">
        <f t="shared" si="5"/>
      </c>
      <c r="AA23" s="145">
        <f t="shared" si="5"/>
      </c>
      <c r="AB23" s="145">
        <f t="shared" si="5"/>
      </c>
    </row>
    <row r="24" spans="1:28" ht="12.75">
      <c r="A24" s="117" t="s">
        <v>497</v>
      </c>
      <c r="B24" s="55" t="s">
        <v>498</v>
      </c>
      <c r="C24" s="120" t="s">
        <v>322</v>
      </c>
      <c r="D24" s="47">
        <v>140000</v>
      </c>
      <c r="E24" s="26">
        <v>2011</v>
      </c>
      <c r="F24" s="115" t="s">
        <v>128</v>
      </c>
      <c r="G24" s="59"/>
      <c r="H24" s="145">
        <f t="shared" si="3"/>
        <v>140000</v>
      </c>
      <c r="I24" s="145">
        <f t="shared" si="4"/>
      </c>
      <c r="J24" s="145">
        <f t="shared" si="4"/>
      </c>
      <c r="K24" s="145">
        <f t="shared" si="4"/>
      </c>
      <c r="L24" s="145">
        <f t="shared" si="4"/>
      </c>
      <c r="M24" s="145">
        <f t="shared" si="4"/>
      </c>
      <c r="N24" s="145">
        <f t="shared" si="4"/>
      </c>
      <c r="O24" s="145">
        <f t="shared" si="4"/>
      </c>
      <c r="P24" s="145">
        <f t="shared" si="4"/>
      </c>
      <c r="Q24" s="145">
        <f t="shared" si="4"/>
      </c>
      <c r="R24" s="145">
        <f t="shared" si="4"/>
      </c>
      <c r="S24" s="145">
        <f t="shared" si="5"/>
      </c>
      <c r="T24" s="145">
        <f t="shared" si="5"/>
      </c>
      <c r="U24" s="145">
        <f t="shared" si="5"/>
      </c>
      <c r="V24" s="145">
        <f t="shared" si="5"/>
      </c>
      <c r="W24" s="145">
        <f t="shared" si="5"/>
      </c>
      <c r="X24" s="145">
        <f t="shared" si="5"/>
      </c>
      <c r="Y24" s="145">
        <f t="shared" si="5"/>
      </c>
      <c r="Z24" s="145">
        <f t="shared" si="5"/>
      </c>
      <c r="AA24" s="145">
        <f t="shared" si="5"/>
      </c>
      <c r="AB24" s="145">
        <f t="shared" si="5"/>
      </c>
    </row>
    <row r="25" spans="1:28" ht="12.75">
      <c r="A25" s="117" t="s">
        <v>499</v>
      </c>
      <c r="B25" s="55" t="s">
        <v>500</v>
      </c>
      <c r="C25" s="120" t="s">
        <v>322</v>
      </c>
      <c r="D25" s="47">
        <v>510000</v>
      </c>
      <c r="E25" s="26">
        <v>2011</v>
      </c>
      <c r="F25" s="115" t="s">
        <v>128</v>
      </c>
      <c r="G25" s="59"/>
      <c r="H25" s="145">
        <f t="shared" si="3"/>
        <v>510000</v>
      </c>
      <c r="I25" s="145">
        <f t="shared" si="4"/>
      </c>
      <c r="J25" s="145">
        <f t="shared" si="4"/>
      </c>
      <c r="K25" s="145">
        <f t="shared" si="4"/>
      </c>
      <c r="L25" s="145">
        <f t="shared" si="4"/>
      </c>
      <c r="M25" s="145">
        <f t="shared" si="4"/>
      </c>
      <c r="N25" s="145">
        <f t="shared" si="4"/>
      </c>
      <c r="O25" s="145">
        <f t="shared" si="4"/>
      </c>
      <c r="P25" s="145">
        <f t="shared" si="4"/>
      </c>
      <c r="Q25" s="145">
        <f t="shared" si="4"/>
      </c>
      <c r="R25" s="145">
        <f t="shared" si="4"/>
      </c>
      <c r="S25" s="145">
        <f t="shared" si="5"/>
      </c>
      <c r="T25" s="145">
        <f t="shared" si="5"/>
      </c>
      <c r="U25" s="145">
        <f t="shared" si="5"/>
      </c>
      <c r="V25" s="145">
        <f t="shared" si="5"/>
      </c>
      <c r="W25" s="145">
        <f t="shared" si="5"/>
      </c>
      <c r="X25" s="145">
        <f t="shared" si="5"/>
      </c>
      <c r="Y25" s="145">
        <f t="shared" si="5"/>
      </c>
      <c r="Z25" s="145">
        <f t="shared" si="5"/>
      </c>
      <c r="AA25" s="145">
        <f t="shared" si="5"/>
      </c>
      <c r="AB25" s="145">
        <f t="shared" si="5"/>
      </c>
    </row>
    <row r="26" spans="1:28" ht="12.75">
      <c r="A26" s="117" t="s">
        <v>501</v>
      </c>
      <c r="B26" s="55" t="s">
        <v>502</v>
      </c>
      <c r="C26" s="120" t="s">
        <v>322</v>
      </c>
      <c r="D26" s="47">
        <v>27120</v>
      </c>
      <c r="E26" s="26">
        <v>2011</v>
      </c>
      <c r="F26" s="115" t="s">
        <v>128</v>
      </c>
      <c r="G26" s="59"/>
      <c r="H26" s="145">
        <f t="shared" si="3"/>
        <v>27120</v>
      </c>
      <c r="I26" s="145">
        <f t="shared" si="4"/>
      </c>
      <c r="J26" s="145">
        <f t="shared" si="4"/>
      </c>
      <c r="K26" s="145">
        <f t="shared" si="4"/>
      </c>
      <c r="L26" s="145">
        <f t="shared" si="4"/>
      </c>
      <c r="M26" s="145">
        <f t="shared" si="4"/>
      </c>
      <c r="N26" s="145">
        <f t="shared" si="4"/>
      </c>
      <c r="O26" s="145">
        <f t="shared" si="4"/>
      </c>
      <c r="P26" s="145">
        <f t="shared" si="4"/>
      </c>
      <c r="Q26" s="145">
        <f t="shared" si="4"/>
      </c>
      <c r="R26" s="145">
        <f t="shared" si="4"/>
      </c>
      <c r="S26" s="145">
        <f t="shared" si="5"/>
      </c>
      <c r="T26" s="145">
        <f t="shared" si="5"/>
      </c>
      <c r="U26" s="145">
        <f t="shared" si="5"/>
      </c>
      <c r="V26" s="145">
        <f t="shared" si="5"/>
      </c>
      <c r="W26" s="145">
        <f t="shared" si="5"/>
      </c>
      <c r="X26" s="145">
        <f t="shared" si="5"/>
      </c>
      <c r="Y26" s="145">
        <f t="shared" si="5"/>
      </c>
      <c r="Z26" s="145">
        <f t="shared" si="5"/>
      </c>
      <c r="AA26" s="145">
        <f t="shared" si="5"/>
      </c>
      <c r="AB26" s="145">
        <f t="shared" si="5"/>
      </c>
    </row>
    <row r="27" spans="1:28" ht="12.75">
      <c r="A27" s="117" t="s">
        <v>503</v>
      </c>
      <c r="B27" s="55" t="s">
        <v>504</v>
      </c>
      <c r="C27" s="120" t="s">
        <v>322</v>
      </c>
      <c r="D27" s="47">
        <v>18750</v>
      </c>
      <c r="E27" s="26">
        <v>2011</v>
      </c>
      <c r="F27" s="115" t="s">
        <v>128</v>
      </c>
      <c r="G27" s="59"/>
      <c r="H27" s="145">
        <f t="shared" si="3"/>
        <v>18750</v>
      </c>
      <c r="I27" s="145">
        <f t="shared" si="4"/>
      </c>
      <c r="J27" s="145">
        <f t="shared" si="4"/>
      </c>
      <c r="K27" s="145">
        <f t="shared" si="4"/>
      </c>
      <c r="L27" s="145">
        <f t="shared" si="4"/>
      </c>
      <c r="M27" s="145">
        <f t="shared" si="4"/>
      </c>
      <c r="N27" s="145">
        <f t="shared" si="4"/>
      </c>
      <c r="O27" s="145">
        <f t="shared" si="4"/>
      </c>
      <c r="P27" s="145">
        <f t="shared" si="4"/>
      </c>
      <c r="Q27" s="145">
        <f t="shared" si="4"/>
      </c>
      <c r="R27" s="145">
        <f t="shared" si="4"/>
      </c>
      <c r="S27" s="145">
        <f t="shared" si="5"/>
      </c>
      <c r="T27" s="145">
        <f t="shared" si="5"/>
      </c>
      <c r="U27" s="145">
        <f t="shared" si="5"/>
      </c>
      <c r="V27" s="145">
        <f t="shared" si="5"/>
      </c>
      <c r="W27" s="145">
        <f t="shared" si="5"/>
      </c>
      <c r="X27" s="145">
        <f t="shared" si="5"/>
      </c>
      <c r="Y27" s="145">
        <f t="shared" si="5"/>
      </c>
      <c r="Z27" s="145">
        <f t="shared" si="5"/>
      </c>
      <c r="AA27" s="145">
        <f t="shared" si="5"/>
      </c>
      <c r="AB27" s="145">
        <f t="shared" si="5"/>
      </c>
    </row>
    <row r="28" spans="1:28" ht="12.75">
      <c r="A28" s="119" t="s">
        <v>505</v>
      </c>
      <c r="B28" s="118" t="s">
        <v>506</v>
      </c>
      <c r="C28" s="120" t="s">
        <v>322</v>
      </c>
      <c r="D28" s="47">
        <v>20000</v>
      </c>
      <c r="E28" s="26">
        <v>2011</v>
      </c>
      <c r="F28" s="115" t="s">
        <v>128</v>
      </c>
      <c r="G28" s="59"/>
      <c r="H28" s="145">
        <f t="shared" si="3"/>
        <v>20000</v>
      </c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</row>
    <row r="29" spans="1:28" ht="12.75">
      <c r="A29" s="117" t="s">
        <v>507</v>
      </c>
      <c r="B29" s="55" t="s">
        <v>508</v>
      </c>
      <c r="C29" s="120" t="s">
        <v>322</v>
      </c>
      <c r="D29" s="47">
        <v>105100</v>
      </c>
      <c r="E29" s="26">
        <v>2011</v>
      </c>
      <c r="F29" s="115" t="s">
        <v>128</v>
      </c>
      <c r="G29" s="59"/>
      <c r="H29" s="145">
        <f t="shared" si="3"/>
        <v>105100</v>
      </c>
      <c r="I29" s="145">
        <f aca="true" t="shared" si="6" ref="I29:R41">IF($E29=YEAR+I$2,$D29,"")</f>
      </c>
      <c r="J29" s="145">
        <f t="shared" si="6"/>
      </c>
      <c r="K29" s="145">
        <f t="shared" si="6"/>
      </c>
      <c r="L29" s="145">
        <f t="shared" si="6"/>
      </c>
      <c r="M29" s="145">
        <f t="shared" si="6"/>
      </c>
      <c r="N29" s="145">
        <f t="shared" si="6"/>
      </c>
      <c r="O29" s="145">
        <f t="shared" si="6"/>
      </c>
      <c r="P29" s="145">
        <f t="shared" si="6"/>
      </c>
      <c r="Q29" s="145">
        <f t="shared" si="6"/>
      </c>
      <c r="R29" s="145">
        <f t="shared" si="6"/>
      </c>
      <c r="S29" s="145">
        <f aca="true" t="shared" si="7" ref="S29:AB41">IF($E29=YEAR+S$2,$D29,"")</f>
      </c>
      <c r="T29" s="145">
        <f t="shared" si="7"/>
      </c>
      <c r="U29" s="145">
        <f t="shared" si="7"/>
      </c>
      <c r="V29" s="145">
        <f t="shared" si="7"/>
      </c>
      <c r="W29" s="145">
        <f t="shared" si="7"/>
      </c>
      <c r="X29" s="145">
        <f t="shared" si="7"/>
      </c>
      <c r="Y29" s="145">
        <f t="shared" si="7"/>
      </c>
      <c r="Z29" s="145">
        <f t="shared" si="7"/>
      </c>
      <c r="AA29" s="145">
        <f t="shared" si="7"/>
      </c>
      <c r="AB29" s="145">
        <f t="shared" si="7"/>
      </c>
    </row>
    <row r="30" spans="1:28" ht="12.75">
      <c r="A30" s="117" t="s">
        <v>509</v>
      </c>
      <c r="B30" s="55" t="s">
        <v>510</v>
      </c>
      <c r="C30" s="120" t="s">
        <v>322</v>
      </c>
      <c r="D30" s="47">
        <v>320000</v>
      </c>
      <c r="E30" s="26">
        <v>2011</v>
      </c>
      <c r="F30" s="115" t="s">
        <v>511</v>
      </c>
      <c r="G30" s="59"/>
      <c r="H30" s="145">
        <f t="shared" si="3"/>
        <v>320000</v>
      </c>
      <c r="I30" s="145">
        <f t="shared" si="6"/>
      </c>
      <c r="J30" s="145">
        <f t="shared" si="6"/>
      </c>
      <c r="K30" s="145">
        <f t="shared" si="6"/>
      </c>
      <c r="L30" s="145">
        <f t="shared" si="6"/>
      </c>
      <c r="M30" s="145">
        <f t="shared" si="6"/>
      </c>
      <c r="N30" s="145">
        <f t="shared" si="6"/>
      </c>
      <c r="O30" s="145">
        <f t="shared" si="6"/>
      </c>
      <c r="P30" s="145">
        <f t="shared" si="6"/>
      </c>
      <c r="Q30" s="145">
        <f t="shared" si="6"/>
      </c>
      <c r="R30" s="145">
        <f t="shared" si="6"/>
      </c>
      <c r="S30" s="145">
        <f t="shared" si="7"/>
      </c>
      <c r="T30" s="145">
        <f t="shared" si="7"/>
      </c>
      <c r="U30" s="145">
        <f t="shared" si="7"/>
      </c>
      <c r="V30" s="145">
        <f t="shared" si="7"/>
      </c>
      <c r="W30" s="145">
        <f t="shared" si="7"/>
      </c>
      <c r="X30" s="145">
        <f t="shared" si="7"/>
      </c>
      <c r="Y30" s="145">
        <f t="shared" si="7"/>
      </c>
      <c r="Z30" s="145">
        <f t="shared" si="7"/>
      </c>
      <c r="AA30" s="145">
        <f t="shared" si="7"/>
      </c>
      <c r="AB30" s="145">
        <f t="shared" si="7"/>
      </c>
    </row>
    <row r="31" spans="1:28" ht="12.75">
      <c r="A31" s="119" t="s">
        <v>512</v>
      </c>
      <c r="B31" s="55" t="s">
        <v>513</v>
      </c>
      <c r="C31" s="120" t="s">
        <v>322</v>
      </c>
      <c r="D31" s="47">
        <v>89710</v>
      </c>
      <c r="E31" s="26">
        <v>2011</v>
      </c>
      <c r="F31" s="115" t="s">
        <v>128</v>
      </c>
      <c r="G31" s="59"/>
      <c r="H31" s="145">
        <f t="shared" si="3"/>
        <v>89710</v>
      </c>
      <c r="I31" s="145">
        <f t="shared" si="6"/>
      </c>
      <c r="J31" s="145">
        <f t="shared" si="6"/>
      </c>
      <c r="K31" s="145">
        <f t="shared" si="6"/>
      </c>
      <c r="L31" s="145">
        <f t="shared" si="6"/>
      </c>
      <c r="M31" s="145">
        <f t="shared" si="6"/>
      </c>
      <c r="N31" s="145">
        <f t="shared" si="6"/>
      </c>
      <c r="O31" s="145">
        <f t="shared" si="6"/>
      </c>
      <c r="P31" s="145">
        <f t="shared" si="6"/>
      </c>
      <c r="Q31" s="145">
        <f t="shared" si="6"/>
      </c>
      <c r="R31" s="145">
        <f t="shared" si="6"/>
      </c>
      <c r="S31" s="145">
        <f t="shared" si="7"/>
      </c>
      <c r="T31" s="145">
        <f t="shared" si="7"/>
      </c>
      <c r="U31" s="145">
        <f t="shared" si="7"/>
      </c>
      <c r="V31" s="145">
        <f t="shared" si="7"/>
      </c>
      <c r="W31" s="145">
        <f t="shared" si="7"/>
      </c>
      <c r="X31" s="145">
        <f t="shared" si="7"/>
      </c>
      <c r="Y31" s="145">
        <f t="shared" si="7"/>
      </c>
      <c r="Z31" s="145">
        <f t="shared" si="7"/>
      </c>
      <c r="AA31" s="145">
        <f t="shared" si="7"/>
      </c>
      <c r="AB31" s="145">
        <f t="shared" si="7"/>
      </c>
    </row>
    <row r="32" spans="1:28" ht="12.75">
      <c r="A32" s="119" t="s">
        <v>514</v>
      </c>
      <c r="B32" s="55" t="s">
        <v>515</v>
      </c>
      <c r="C32" s="120" t="s">
        <v>322</v>
      </c>
      <c r="D32" s="47">
        <v>55000</v>
      </c>
      <c r="E32" s="26">
        <v>2011</v>
      </c>
      <c r="F32" s="115" t="s">
        <v>128</v>
      </c>
      <c r="G32" s="59"/>
      <c r="H32" s="145">
        <f t="shared" si="3"/>
        <v>55000</v>
      </c>
      <c r="I32" s="145">
        <f t="shared" si="6"/>
      </c>
      <c r="J32" s="145">
        <f t="shared" si="6"/>
      </c>
      <c r="K32" s="145">
        <f t="shared" si="6"/>
      </c>
      <c r="L32" s="145">
        <f t="shared" si="6"/>
      </c>
      <c r="M32" s="145">
        <f t="shared" si="6"/>
      </c>
      <c r="N32" s="145">
        <f t="shared" si="6"/>
      </c>
      <c r="O32" s="145">
        <f t="shared" si="6"/>
      </c>
      <c r="P32" s="145">
        <f t="shared" si="6"/>
      </c>
      <c r="Q32" s="145">
        <f t="shared" si="6"/>
      </c>
      <c r="R32" s="145">
        <f t="shared" si="6"/>
      </c>
      <c r="S32" s="145">
        <f t="shared" si="7"/>
      </c>
      <c r="T32" s="145">
        <f t="shared" si="7"/>
      </c>
      <c r="U32" s="145">
        <f t="shared" si="7"/>
      </c>
      <c r="V32" s="145">
        <f t="shared" si="7"/>
      </c>
      <c r="W32" s="145">
        <f t="shared" si="7"/>
      </c>
      <c r="X32" s="145">
        <f t="shared" si="7"/>
      </c>
      <c r="Y32" s="145">
        <f t="shared" si="7"/>
      </c>
      <c r="Z32" s="145">
        <f t="shared" si="7"/>
      </c>
      <c r="AA32" s="145">
        <f t="shared" si="7"/>
      </c>
      <c r="AB32" s="145">
        <f t="shared" si="7"/>
      </c>
    </row>
    <row r="33" spans="1:28" ht="12.75">
      <c r="A33" s="119" t="s">
        <v>516</v>
      </c>
      <c r="B33" s="55" t="s">
        <v>517</v>
      </c>
      <c r="C33" s="120" t="s">
        <v>322</v>
      </c>
      <c r="D33" s="47">
        <v>9730</v>
      </c>
      <c r="E33" s="26">
        <v>2011</v>
      </c>
      <c r="F33" s="115" t="s">
        <v>128</v>
      </c>
      <c r="G33" s="59"/>
      <c r="H33" s="145">
        <f t="shared" si="3"/>
        <v>9730</v>
      </c>
      <c r="I33" s="145">
        <f t="shared" si="6"/>
      </c>
      <c r="J33" s="145">
        <f t="shared" si="6"/>
      </c>
      <c r="K33" s="145">
        <f t="shared" si="6"/>
      </c>
      <c r="L33" s="145">
        <f t="shared" si="6"/>
      </c>
      <c r="M33" s="145">
        <f t="shared" si="6"/>
      </c>
      <c r="N33" s="145">
        <f t="shared" si="6"/>
      </c>
      <c r="O33" s="145">
        <f t="shared" si="6"/>
      </c>
      <c r="P33" s="145">
        <f t="shared" si="6"/>
      </c>
      <c r="Q33" s="145">
        <f t="shared" si="6"/>
      </c>
      <c r="R33" s="145">
        <f t="shared" si="6"/>
      </c>
      <c r="S33" s="145">
        <f t="shared" si="7"/>
      </c>
      <c r="T33" s="145">
        <f t="shared" si="7"/>
      </c>
      <c r="U33" s="145">
        <f t="shared" si="7"/>
      </c>
      <c r="V33" s="145">
        <f t="shared" si="7"/>
      </c>
      <c r="W33" s="145">
        <f t="shared" si="7"/>
      </c>
      <c r="X33" s="145">
        <f t="shared" si="7"/>
      </c>
      <c r="Y33" s="145">
        <f t="shared" si="7"/>
      </c>
      <c r="Z33" s="145">
        <f t="shared" si="7"/>
      </c>
      <c r="AA33" s="145">
        <f t="shared" si="7"/>
      </c>
      <c r="AB33" s="145">
        <f t="shared" si="7"/>
      </c>
    </row>
    <row r="34" spans="1:28" ht="12.75">
      <c r="A34" s="117" t="s">
        <v>518</v>
      </c>
      <c r="B34" s="55" t="s">
        <v>519</v>
      </c>
      <c r="C34" s="120" t="s">
        <v>322</v>
      </c>
      <c r="D34" s="47">
        <v>11700</v>
      </c>
      <c r="E34" s="26">
        <v>2011</v>
      </c>
      <c r="F34" s="115" t="s">
        <v>326</v>
      </c>
      <c r="G34" s="59"/>
      <c r="H34" s="145">
        <f t="shared" si="3"/>
        <v>11700</v>
      </c>
      <c r="I34" s="145">
        <f t="shared" si="6"/>
      </c>
      <c r="J34" s="145">
        <f t="shared" si="6"/>
      </c>
      <c r="K34" s="145">
        <f t="shared" si="6"/>
      </c>
      <c r="L34" s="145">
        <f t="shared" si="6"/>
      </c>
      <c r="M34" s="145">
        <f t="shared" si="6"/>
      </c>
      <c r="N34" s="145">
        <f t="shared" si="6"/>
      </c>
      <c r="O34" s="145">
        <f t="shared" si="6"/>
      </c>
      <c r="P34" s="145">
        <f t="shared" si="6"/>
      </c>
      <c r="Q34" s="145">
        <f t="shared" si="6"/>
      </c>
      <c r="R34" s="145">
        <f t="shared" si="6"/>
      </c>
      <c r="S34" s="145">
        <f t="shared" si="7"/>
      </c>
      <c r="T34" s="145">
        <f t="shared" si="7"/>
      </c>
      <c r="U34" s="145">
        <f t="shared" si="7"/>
      </c>
      <c r="V34" s="145">
        <f t="shared" si="7"/>
      </c>
      <c r="W34" s="145">
        <f t="shared" si="7"/>
      </c>
      <c r="X34" s="145">
        <f t="shared" si="7"/>
      </c>
      <c r="Y34" s="145">
        <f t="shared" si="7"/>
      </c>
      <c r="Z34" s="145">
        <f t="shared" si="7"/>
      </c>
      <c r="AA34" s="145">
        <f t="shared" si="7"/>
      </c>
      <c r="AB34" s="145">
        <f t="shared" si="7"/>
      </c>
    </row>
    <row r="35" spans="1:28" ht="12.75">
      <c r="A35" s="117" t="s">
        <v>520</v>
      </c>
      <c r="B35" s="55" t="s">
        <v>521</v>
      </c>
      <c r="C35" s="120" t="s">
        <v>322</v>
      </c>
      <c r="D35" s="47">
        <v>54000</v>
      </c>
      <c r="E35" s="26">
        <v>2011</v>
      </c>
      <c r="F35" s="115" t="s">
        <v>522</v>
      </c>
      <c r="G35" s="59"/>
      <c r="H35" s="145">
        <f t="shared" si="3"/>
        <v>54000</v>
      </c>
      <c r="I35" s="145">
        <f t="shared" si="6"/>
      </c>
      <c r="J35" s="145">
        <f t="shared" si="6"/>
      </c>
      <c r="K35" s="145">
        <f t="shared" si="6"/>
      </c>
      <c r="L35" s="145">
        <f t="shared" si="6"/>
      </c>
      <c r="M35" s="145">
        <f t="shared" si="6"/>
      </c>
      <c r="N35" s="145">
        <f t="shared" si="6"/>
      </c>
      <c r="O35" s="145">
        <f t="shared" si="6"/>
      </c>
      <c r="P35" s="145">
        <f t="shared" si="6"/>
      </c>
      <c r="Q35" s="145">
        <f t="shared" si="6"/>
      </c>
      <c r="R35" s="145">
        <f t="shared" si="6"/>
      </c>
      <c r="S35" s="145">
        <f t="shared" si="7"/>
      </c>
      <c r="T35" s="145">
        <f t="shared" si="7"/>
      </c>
      <c r="U35" s="145">
        <f t="shared" si="7"/>
      </c>
      <c r="V35" s="145">
        <f t="shared" si="7"/>
      </c>
      <c r="W35" s="145">
        <f t="shared" si="7"/>
      </c>
      <c r="X35" s="145">
        <f t="shared" si="7"/>
      </c>
      <c r="Y35" s="145">
        <f t="shared" si="7"/>
      </c>
      <c r="Z35" s="145">
        <f t="shared" si="7"/>
      </c>
      <c r="AA35" s="145">
        <f t="shared" si="7"/>
      </c>
      <c r="AB35" s="145">
        <f t="shared" si="7"/>
      </c>
    </row>
    <row r="36" spans="1:28" ht="12.75">
      <c r="A36" s="117" t="s">
        <v>523</v>
      </c>
      <c r="B36" s="55" t="s">
        <v>524</v>
      </c>
      <c r="C36" s="120" t="s">
        <v>322</v>
      </c>
      <c r="D36" s="47">
        <v>5025</v>
      </c>
      <c r="E36" s="26">
        <v>2011</v>
      </c>
      <c r="F36" s="115" t="s">
        <v>326</v>
      </c>
      <c r="G36" s="59"/>
      <c r="H36" s="145">
        <f t="shared" si="3"/>
        <v>5025</v>
      </c>
      <c r="I36" s="145">
        <f t="shared" si="6"/>
      </c>
      <c r="J36" s="145">
        <f t="shared" si="6"/>
      </c>
      <c r="K36" s="145">
        <f t="shared" si="6"/>
      </c>
      <c r="L36" s="145">
        <f t="shared" si="6"/>
      </c>
      <c r="M36" s="145">
        <f t="shared" si="6"/>
      </c>
      <c r="N36" s="145">
        <f t="shared" si="6"/>
      </c>
      <c r="O36" s="145">
        <f t="shared" si="6"/>
      </c>
      <c r="P36" s="145">
        <f t="shared" si="6"/>
      </c>
      <c r="Q36" s="145">
        <f t="shared" si="6"/>
      </c>
      <c r="R36" s="145">
        <f t="shared" si="6"/>
      </c>
      <c r="S36" s="145">
        <f t="shared" si="7"/>
      </c>
      <c r="T36" s="145">
        <f t="shared" si="7"/>
      </c>
      <c r="U36" s="145">
        <f t="shared" si="7"/>
      </c>
      <c r="V36" s="145">
        <f t="shared" si="7"/>
      </c>
      <c r="W36" s="145">
        <f t="shared" si="7"/>
      </c>
      <c r="X36" s="145">
        <f t="shared" si="7"/>
      </c>
      <c r="Y36" s="145">
        <f t="shared" si="7"/>
      </c>
      <c r="Z36" s="145">
        <f t="shared" si="7"/>
      </c>
      <c r="AA36" s="145">
        <f t="shared" si="7"/>
      </c>
      <c r="AB36" s="145">
        <f t="shared" si="7"/>
      </c>
    </row>
    <row r="37" spans="1:28" ht="12.75">
      <c r="A37" s="117" t="s">
        <v>525</v>
      </c>
      <c r="B37" s="55" t="s">
        <v>526</v>
      </c>
      <c r="C37" s="120" t="s">
        <v>322</v>
      </c>
      <c r="D37" s="47">
        <v>17500</v>
      </c>
      <c r="E37" s="26">
        <v>2011</v>
      </c>
      <c r="F37" s="115" t="s">
        <v>471</v>
      </c>
      <c r="G37" s="59"/>
      <c r="H37" s="145">
        <f t="shared" si="3"/>
        <v>17500</v>
      </c>
      <c r="I37" s="145">
        <f t="shared" si="6"/>
      </c>
      <c r="J37" s="145">
        <f t="shared" si="6"/>
      </c>
      <c r="K37" s="145">
        <f t="shared" si="6"/>
      </c>
      <c r="L37" s="145">
        <f t="shared" si="6"/>
      </c>
      <c r="M37" s="145">
        <f t="shared" si="6"/>
      </c>
      <c r="N37" s="145">
        <f t="shared" si="6"/>
      </c>
      <c r="O37" s="145">
        <f t="shared" si="6"/>
      </c>
      <c r="P37" s="145">
        <f t="shared" si="6"/>
      </c>
      <c r="Q37" s="145">
        <f t="shared" si="6"/>
      </c>
      <c r="R37" s="145">
        <f t="shared" si="6"/>
      </c>
      <c r="S37" s="145">
        <f t="shared" si="7"/>
      </c>
      <c r="T37" s="145">
        <f t="shared" si="7"/>
      </c>
      <c r="U37" s="145">
        <f t="shared" si="7"/>
      </c>
      <c r="V37" s="145">
        <f t="shared" si="7"/>
      </c>
      <c r="W37" s="145">
        <f t="shared" si="7"/>
      </c>
      <c r="X37" s="145">
        <f t="shared" si="7"/>
      </c>
      <c r="Y37" s="145">
        <f t="shared" si="7"/>
      </c>
      <c r="Z37" s="145">
        <f t="shared" si="7"/>
      </c>
      <c r="AA37" s="145">
        <f t="shared" si="7"/>
      </c>
      <c r="AB37" s="145">
        <f t="shared" si="7"/>
      </c>
    </row>
    <row r="38" spans="1:28" ht="12.75">
      <c r="A38" s="117" t="s">
        <v>527</v>
      </c>
      <c r="B38" s="55" t="s">
        <v>528</v>
      </c>
      <c r="C38" s="120" t="s">
        <v>322</v>
      </c>
      <c r="D38" s="47">
        <v>57236</v>
      </c>
      <c r="E38" s="26">
        <v>2011</v>
      </c>
      <c r="F38" s="115" t="s">
        <v>128</v>
      </c>
      <c r="G38" s="59"/>
      <c r="H38" s="145">
        <f t="shared" si="3"/>
        <v>57236</v>
      </c>
      <c r="I38" s="145">
        <f t="shared" si="6"/>
      </c>
      <c r="J38" s="145">
        <f t="shared" si="6"/>
      </c>
      <c r="K38" s="145">
        <f t="shared" si="6"/>
      </c>
      <c r="L38" s="145">
        <f t="shared" si="6"/>
      </c>
      <c r="M38" s="145">
        <f t="shared" si="6"/>
      </c>
      <c r="N38" s="145">
        <f t="shared" si="6"/>
      </c>
      <c r="O38" s="145">
        <f t="shared" si="6"/>
      </c>
      <c r="P38" s="145">
        <f t="shared" si="6"/>
      </c>
      <c r="Q38" s="145">
        <f t="shared" si="6"/>
      </c>
      <c r="R38" s="145">
        <f t="shared" si="6"/>
      </c>
      <c r="S38" s="145">
        <f t="shared" si="7"/>
      </c>
      <c r="T38" s="145">
        <f t="shared" si="7"/>
      </c>
      <c r="U38" s="145">
        <f t="shared" si="7"/>
      </c>
      <c r="V38" s="145">
        <f t="shared" si="7"/>
      </c>
      <c r="W38" s="145">
        <f t="shared" si="7"/>
      </c>
      <c r="X38" s="145">
        <f t="shared" si="7"/>
      </c>
      <c r="Y38" s="145">
        <f t="shared" si="7"/>
      </c>
      <c r="Z38" s="145">
        <f t="shared" si="7"/>
      </c>
      <c r="AA38" s="145">
        <f t="shared" si="7"/>
      </c>
      <c r="AB38" s="145">
        <f t="shared" si="7"/>
      </c>
    </row>
    <row r="39" spans="1:28" ht="12.75">
      <c r="A39" s="117" t="s">
        <v>529</v>
      </c>
      <c r="B39" s="55" t="s">
        <v>530</v>
      </c>
      <c r="C39" s="120" t="s">
        <v>322</v>
      </c>
      <c r="D39" s="47">
        <v>73500</v>
      </c>
      <c r="E39" s="26">
        <v>2011</v>
      </c>
      <c r="F39" s="115" t="s">
        <v>128</v>
      </c>
      <c r="G39" s="59"/>
      <c r="H39" s="145">
        <f t="shared" si="3"/>
        <v>73500</v>
      </c>
      <c r="I39" s="145">
        <f t="shared" si="6"/>
      </c>
      <c r="J39" s="145">
        <f t="shared" si="6"/>
      </c>
      <c r="K39" s="145">
        <f t="shared" si="6"/>
      </c>
      <c r="L39" s="145">
        <f t="shared" si="6"/>
      </c>
      <c r="M39" s="145">
        <f t="shared" si="6"/>
      </c>
      <c r="N39" s="145">
        <f t="shared" si="6"/>
      </c>
      <c r="O39" s="145">
        <f t="shared" si="6"/>
      </c>
      <c r="P39" s="145">
        <f t="shared" si="6"/>
      </c>
      <c r="Q39" s="145">
        <f t="shared" si="6"/>
      </c>
      <c r="R39" s="145">
        <f t="shared" si="6"/>
      </c>
      <c r="S39" s="145">
        <f t="shared" si="7"/>
      </c>
      <c r="T39" s="145">
        <f t="shared" si="7"/>
      </c>
      <c r="U39" s="145">
        <f t="shared" si="7"/>
      </c>
      <c r="V39" s="145">
        <f t="shared" si="7"/>
      </c>
      <c r="W39" s="145">
        <f t="shared" si="7"/>
      </c>
      <c r="X39" s="145">
        <f t="shared" si="7"/>
      </c>
      <c r="Y39" s="145">
        <f t="shared" si="7"/>
      </c>
      <c r="Z39" s="145">
        <f t="shared" si="7"/>
      </c>
      <c r="AA39" s="145">
        <f t="shared" si="7"/>
      </c>
      <c r="AB39" s="145">
        <f t="shared" si="7"/>
      </c>
    </row>
    <row r="40" spans="1:28" ht="12.75">
      <c r="A40" s="146" t="s">
        <v>531</v>
      </c>
      <c r="B40" s="148" t="s">
        <v>532</v>
      </c>
      <c r="C40" s="127" t="s">
        <v>322</v>
      </c>
      <c r="D40" s="131">
        <v>150000</v>
      </c>
      <c r="E40" s="26">
        <v>2011</v>
      </c>
      <c r="F40" s="115" t="s">
        <v>128</v>
      </c>
      <c r="G40" s="59"/>
      <c r="H40" s="145">
        <f t="shared" si="3"/>
        <v>150000</v>
      </c>
      <c r="I40" s="145">
        <f t="shared" si="6"/>
      </c>
      <c r="J40" s="145">
        <f t="shared" si="6"/>
      </c>
      <c r="K40" s="145">
        <f t="shared" si="6"/>
      </c>
      <c r="L40" s="145">
        <f t="shared" si="6"/>
      </c>
      <c r="M40" s="145">
        <f t="shared" si="6"/>
      </c>
      <c r="N40" s="145">
        <f t="shared" si="6"/>
      </c>
      <c r="O40" s="145">
        <f t="shared" si="6"/>
      </c>
      <c r="P40" s="145">
        <f t="shared" si="6"/>
      </c>
      <c r="Q40" s="145">
        <f t="shared" si="6"/>
      </c>
      <c r="R40" s="145">
        <f t="shared" si="6"/>
      </c>
      <c r="S40" s="145">
        <f t="shared" si="7"/>
      </c>
      <c r="T40" s="145">
        <f t="shared" si="7"/>
      </c>
      <c r="U40" s="145">
        <f t="shared" si="7"/>
      </c>
      <c r="V40" s="145">
        <f t="shared" si="7"/>
      </c>
      <c r="W40" s="145">
        <f t="shared" si="7"/>
      </c>
      <c r="X40" s="145">
        <f t="shared" si="7"/>
      </c>
      <c r="Y40" s="145">
        <f t="shared" si="7"/>
      </c>
      <c r="Z40" s="145">
        <f t="shared" si="7"/>
      </c>
      <c r="AA40" s="145">
        <f t="shared" si="7"/>
      </c>
      <c r="AB40" s="145">
        <f t="shared" si="7"/>
      </c>
    </row>
    <row r="41" spans="1:28" ht="12.75">
      <c r="A41" s="146" t="s">
        <v>533</v>
      </c>
      <c r="B41" s="62" t="s">
        <v>534</v>
      </c>
      <c r="C41" s="127" t="s">
        <v>322</v>
      </c>
      <c r="D41" s="131">
        <v>1109700</v>
      </c>
      <c r="E41" s="26">
        <v>2011</v>
      </c>
      <c r="F41" s="115" t="s">
        <v>535</v>
      </c>
      <c r="G41" s="59"/>
      <c r="H41" s="145">
        <f t="shared" si="3"/>
        <v>1109700</v>
      </c>
      <c r="I41" s="145">
        <f t="shared" si="6"/>
      </c>
      <c r="J41" s="145">
        <f t="shared" si="6"/>
      </c>
      <c r="K41" s="145">
        <f t="shared" si="6"/>
      </c>
      <c r="L41" s="145">
        <f t="shared" si="6"/>
      </c>
      <c r="M41" s="145">
        <f t="shared" si="6"/>
      </c>
      <c r="N41" s="145">
        <f t="shared" si="6"/>
      </c>
      <c r="O41" s="145">
        <f t="shared" si="6"/>
      </c>
      <c r="P41" s="145">
        <f t="shared" si="6"/>
      </c>
      <c r="Q41" s="145">
        <f t="shared" si="6"/>
      </c>
      <c r="R41" s="145">
        <f t="shared" si="6"/>
      </c>
      <c r="S41" s="145">
        <f t="shared" si="7"/>
      </c>
      <c r="T41" s="145">
        <f t="shared" si="7"/>
      </c>
      <c r="U41" s="145">
        <f t="shared" si="7"/>
      </c>
      <c r="V41" s="145">
        <f t="shared" si="7"/>
      </c>
      <c r="W41" s="145">
        <f t="shared" si="7"/>
      </c>
      <c r="X41" s="145">
        <f t="shared" si="7"/>
      </c>
      <c r="Y41" s="145">
        <f t="shared" si="7"/>
      </c>
      <c r="Z41" s="145">
        <f t="shared" si="7"/>
      </c>
      <c r="AA41" s="145">
        <f t="shared" si="7"/>
      </c>
      <c r="AB41" s="145">
        <f t="shared" si="7"/>
      </c>
    </row>
    <row r="42" spans="1:28" ht="12.75">
      <c r="A42" s="143" t="s">
        <v>536</v>
      </c>
      <c r="B42" s="125" t="s">
        <v>537</v>
      </c>
      <c r="C42" s="127" t="s">
        <v>322</v>
      </c>
      <c r="D42" s="131">
        <v>100000</v>
      </c>
      <c r="E42" s="26">
        <v>2011</v>
      </c>
      <c r="F42" s="115" t="s">
        <v>128</v>
      </c>
      <c r="G42" s="59"/>
      <c r="H42" s="145">
        <f t="shared" si="3"/>
        <v>100000</v>
      </c>
      <c r="I42" s="145">
        <f aca="true" t="shared" si="8" ref="I42:J61">IF($E42=YEAR+I$2,$D42,"")</f>
      </c>
      <c r="J42" s="145">
        <f t="shared" si="8"/>
      </c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</row>
    <row r="43" spans="1:28" ht="12.75">
      <c r="A43" s="149">
        <v>581085</v>
      </c>
      <c r="B43" s="30" t="s">
        <v>538</v>
      </c>
      <c r="C43" s="127" t="s">
        <v>322</v>
      </c>
      <c r="D43" s="131">
        <v>1209052</v>
      </c>
      <c r="E43" s="26">
        <v>2012</v>
      </c>
      <c r="F43" s="26"/>
      <c r="G43" s="59"/>
      <c r="H43" s="145"/>
      <c r="I43" s="145">
        <f t="shared" si="8"/>
        <v>1209052</v>
      </c>
      <c r="J43" s="145">
        <f t="shared" si="8"/>
      </c>
      <c r="K43" s="145">
        <f aca="true" t="shared" si="9" ref="K43:T52">IF($E43=YEAR+K$2,$D43,"")</f>
      </c>
      <c r="L43" s="145">
        <f t="shared" si="9"/>
      </c>
      <c r="M43" s="145">
        <f t="shared" si="9"/>
      </c>
      <c r="N43" s="145">
        <f t="shared" si="9"/>
      </c>
      <c r="O43" s="145">
        <f t="shared" si="9"/>
      </c>
      <c r="P43" s="145">
        <f t="shared" si="9"/>
      </c>
      <c r="Q43" s="145">
        <f t="shared" si="9"/>
      </c>
      <c r="R43" s="145">
        <f t="shared" si="9"/>
      </c>
      <c r="S43" s="145">
        <f t="shared" si="9"/>
      </c>
      <c r="T43" s="145">
        <f t="shared" si="9"/>
      </c>
      <c r="U43" s="145">
        <f aca="true" t="shared" si="10" ref="U43:AB52">IF($E43=YEAR+U$2,$D43,"")</f>
      </c>
      <c r="V43" s="145">
        <f t="shared" si="10"/>
      </c>
      <c r="W43" s="145">
        <f t="shared" si="10"/>
      </c>
      <c r="X43" s="145">
        <f t="shared" si="10"/>
      </c>
      <c r="Y43" s="145">
        <f t="shared" si="10"/>
      </c>
      <c r="Z43" s="145">
        <f t="shared" si="10"/>
      </c>
      <c r="AA43" s="145">
        <f t="shared" si="10"/>
      </c>
      <c r="AB43" s="145">
        <f t="shared" si="10"/>
      </c>
    </row>
    <row r="44" spans="1:28" ht="12.75">
      <c r="A44" s="149">
        <v>959005</v>
      </c>
      <c r="B44" s="30" t="s">
        <v>403</v>
      </c>
      <c r="C44" s="127" t="s">
        <v>322</v>
      </c>
      <c r="D44" s="131">
        <v>351724</v>
      </c>
      <c r="E44" s="26">
        <v>2012</v>
      </c>
      <c r="F44" s="26"/>
      <c r="G44" s="59"/>
      <c r="H44" s="145"/>
      <c r="I44" s="145">
        <f t="shared" si="8"/>
        <v>351724</v>
      </c>
      <c r="J44" s="145">
        <f t="shared" si="8"/>
      </c>
      <c r="K44" s="145">
        <f t="shared" si="9"/>
      </c>
      <c r="L44" s="145">
        <f t="shared" si="9"/>
      </c>
      <c r="M44" s="145">
        <f t="shared" si="9"/>
      </c>
      <c r="N44" s="145">
        <f t="shared" si="9"/>
      </c>
      <c r="O44" s="145">
        <f t="shared" si="9"/>
      </c>
      <c r="P44" s="145">
        <f t="shared" si="9"/>
      </c>
      <c r="Q44" s="145">
        <f t="shared" si="9"/>
      </c>
      <c r="R44" s="145">
        <f t="shared" si="9"/>
      </c>
      <c r="S44" s="145">
        <f t="shared" si="9"/>
      </c>
      <c r="T44" s="145">
        <f t="shared" si="9"/>
      </c>
      <c r="U44" s="145">
        <f t="shared" si="10"/>
      </c>
      <c r="V44" s="145">
        <f t="shared" si="10"/>
      </c>
      <c r="W44" s="145">
        <f t="shared" si="10"/>
      </c>
      <c r="X44" s="145">
        <f t="shared" si="10"/>
      </c>
      <c r="Y44" s="145">
        <f t="shared" si="10"/>
      </c>
      <c r="Z44" s="145">
        <f t="shared" si="10"/>
      </c>
      <c r="AA44" s="145">
        <f t="shared" si="10"/>
      </c>
      <c r="AB44" s="145">
        <f t="shared" si="10"/>
      </c>
    </row>
    <row r="45" spans="1:28" ht="12.75">
      <c r="A45" s="149">
        <v>987952</v>
      </c>
      <c r="B45" s="30" t="s">
        <v>409</v>
      </c>
      <c r="C45" s="127" t="s">
        <v>322</v>
      </c>
      <c r="D45" s="131">
        <v>274785</v>
      </c>
      <c r="E45" s="26">
        <v>2012</v>
      </c>
      <c r="F45" s="26"/>
      <c r="G45" s="59"/>
      <c r="H45" s="145"/>
      <c r="I45" s="145">
        <f t="shared" si="8"/>
        <v>274785</v>
      </c>
      <c r="J45" s="145">
        <f t="shared" si="8"/>
      </c>
      <c r="K45" s="145">
        <f t="shared" si="9"/>
      </c>
      <c r="L45" s="145">
        <f t="shared" si="9"/>
      </c>
      <c r="M45" s="145">
        <f t="shared" si="9"/>
      </c>
      <c r="N45" s="145">
        <f t="shared" si="9"/>
      </c>
      <c r="O45" s="145">
        <f t="shared" si="9"/>
      </c>
      <c r="P45" s="145">
        <f t="shared" si="9"/>
      </c>
      <c r="Q45" s="145">
        <f t="shared" si="9"/>
      </c>
      <c r="R45" s="145">
        <f t="shared" si="9"/>
      </c>
      <c r="S45" s="145">
        <f t="shared" si="9"/>
      </c>
      <c r="T45" s="145">
        <f t="shared" si="9"/>
      </c>
      <c r="U45" s="145">
        <f t="shared" si="10"/>
      </c>
      <c r="V45" s="145">
        <f t="shared" si="10"/>
      </c>
      <c r="W45" s="145">
        <f t="shared" si="10"/>
      </c>
      <c r="X45" s="145">
        <f t="shared" si="10"/>
      </c>
      <c r="Y45" s="145">
        <f t="shared" si="10"/>
      </c>
      <c r="Z45" s="145">
        <f t="shared" si="10"/>
      </c>
      <c r="AA45" s="145">
        <f t="shared" si="10"/>
      </c>
      <c r="AB45" s="145">
        <f t="shared" si="10"/>
      </c>
    </row>
    <row r="46" spans="1:28" ht="12.75">
      <c r="A46" s="149">
        <v>987954</v>
      </c>
      <c r="B46" s="30" t="s">
        <v>404</v>
      </c>
      <c r="C46" s="127" t="s">
        <v>322</v>
      </c>
      <c r="D46" s="131">
        <v>10991</v>
      </c>
      <c r="E46" s="26">
        <v>2012</v>
      </c>
      <c r="F46" s="26"/>
      <c r="G46" s="59"/>
      <c r="H46" s="145"/>
      <c r="I46" s="145">
        <f t="shared" si="8"/>
        <v>10991</v>
      </c>
      <c r="J46" s="145">
        <f t="shared" si="8"/>
      </c>
      <c r="K46" s="145">
        <f t="shared" si="9"/>
      </c>
      <c r="L46" s="145">
        <f t="shared" si="9"/>
      </c>
      <c r="M46" s="145">
        <f t="shared" si="9"/>
      </c>
      <c r="N46" s="145">
        <f t="shared" si="9"/>
      </c>
      <c r="O46" s="145">
        <f t="shared" si="9"/>
      </c>
      <c r="P46" s="145">
        <f t="shared" si="9"/>
      </c>
      <c r="Q46" s="145">
        <f t="shared" si="9"/>
      </c>
      <c r="R46" s="145">
        <f t="shared" si="9"/>
      </c>
      <c r="S46" s="145">
        <f t="shared" si="9"/>
      </c>
      <c r="T46" s="145">
        <f t="shared" si="9"/>
      </c>
      <c r="U46" s="145">
        <f t="shared" si="10"/>
      </c>
      <c r="V46" s="145">
        <f t="shared" si="10"/>
      </c>
      <c r="W46" s="145">
        <f t="shared" si="10"/>
      </c>
      <c r="X46" s="145">
        <f t="shared" si="10"/>
      </c>
      <c r="Y46" s="145">
        <f t="shared" si="10"/>
      </c>
      <c r="Z46" s="145">
        <f t="shared" si="10"/>
      </c>
      <c r="AA46" s="145">
        <f t="shared" si="10"/>
      </c>
      <c r="AB46" s="145">
        <f t="shared" si="10"/>
      </c>
    </row>
    <row r="47" spans="1:28" ht="12.75">
      <c r="A47" s="149">
        <v>943005</v>
      </c>
      <c r="B47" s="30" t="s">
        <v>413</v>
      </c>
      <c r="C47" s="127" t="s">
        <v>322</v>
      </c>
      <c r="D47" s="131">
        <v>63793</v>
      </c>
      <c r="E47" s="26">
        <v>2012</v>
      </c>
      <c r="F47" s="26"/>
      <c r="G47" s="59"/>
      <c r="H47" s="145"/>
      <c r="I47" s="145">
        <f t="shared" si="8"/>
        <v>63793</v>
      </c>
      <c r="J47" s="145">
        <f t="shared" si="8"/>
      </c>
      <c r="K47" s="145">
        <f t="shared" si="9"/>
      </c>
      <c r="L47" s="145">
        <f t="shared" si="9"/>
      </c>
      <c r="M47" s="145">
        <f t="shared" si="9"/>
      </c>
      <c r="N47" s="145">
        <f t="shared" si="9"/>
      </c>
      <c r="O47" s="145">
        <f t="shared" si="9"/>
      </c>
      <c r="P47" s="145">
        <f t="shared" si="9"/>
      </c>
      <c r="Q47" s="145">
        <f t="shared" si="9"/>
      </c>
      <c r="R47" s="145">
        <f t="shared" si="9"/>
      </c>
      <c r="S47" s="145">
        <f t="shared" si="9"/>
      </c>
      <c r="T47" s="145">
        <f t="shared" si="9"/>
      </c>
      <c r="U47" s="145">
        <f t="shared" si="10"/>
      </c>
      <c r="V47" s="145">
        <f t="shared" si="10"/>
      </c>
      <c r="W47" s="145">
        <f t="shared" si="10"/>
      </c>
      <c r="X47" s="145">
        <f t="shared" si="10"/>
      </c>
      <c r="Y47" s="145">
        <f t="shared" si="10"/>
      </c>
      <c r="Z47" s="145">
        <f t="shared" si="10"/>
      </c>
      <c r="AA47" s="145">
        <f t="shared" si="10"/>
      </c>
      <c r="AB47" s="145">
        <f t="shared" si="10"/>
      </c>
    </row>
    <row r="48" spans="1:28" ht="12.75">
      <c r="A48" s="149">
        <v>583053</v>
      </c>
      <c r="B48" s="30" t="s">
        <v>539</v>
      </c>
      <c r="C48" s="127" t="s">
        <v>322</v>
      </c>
      <c r="D48" s="131">
        <v>516045</v>
      </c>
      <c r="E48" s="26">
        <v>2012</v>
      </c>
      <c r="F48" s="150" t="s">
        <v>128</v>
      </c>
      <c r="G48" s="59"/>
      <c r="H48" s="145"/>
      <c r="I48" s="145">
        <f t="shared" si="8"/>
        <v>516045</v>
      </c>
      <c r="J48" s="145">
        <f t="shared" si="8"/>
      </c>
      <c r="K48" s="145">
        <f t="shared" si="9"/>
      </c>
      <c r="L48" s="145">
        <f t="shared" si="9"/>
      </c>
      <c r="M48" s="145">
        <f t="shared" si="9"/>
      </c>
      <c r="N48" s="145">
        <f t="shared" si="9"/>
      </c>
      <c r="O48" s="145">
        <f t="shared" si="9"/>
      </c>
      <c r="P48" s="145">
        <f t="shared" si="9"/>
      </c>
      <c r="Q48" s="145">
        <f t="shared" si="9"/>
      </c>
      <c r="R48" s="145">
        <f t="shared" si="9"/>
      </c>
      <c r="S48" s="145">
        <f t="shared" si="9"/>
      </c>
      <c r="T48" s="145">
        <f t="shared" si="9"/>
      </c>
      <c r="U48" s="145">
        <f t="shared" si="10"/>
      </c>
      <c r="V48" s="145">
        <f t="shared" si="10"/>
      </c>
      <c r="W48" s="145">
        <f t="shared" si="10"/>
      </c>
      <c r="X48" s="145">
        <f t="shared" si="10"/>
      </c>
      <c r="Y48" s="145">
        <f t="shared" si="10"/>
      </c>
      <c r="Z48" s="145">
        <f t="shared" si="10"/>
      </c>
      <c r="AA48" s="145">
        <f t="shared" si="10"/>
      </c>
      <c r="AB48" s="145">
        <f t="shared" si="10"/>
      </c>
    </row>
    <row r="49" spans="1:28" ht="12.75">
      <c r="A49" s="149">
        <v>943022</v>
      </c>
      <c r="B49" s="30" t="s">
        <v>540</v>
      </c>
      <c r="C49" s="127" t="s">
        <v>322</v>
      </c>
      <c r="D49" s="131">
        <v>131897</v>
      </c>
      <c r="E49" s="26">
        <v>2012</v>
      </c>
      <c r="F49" s="26"/>
      <c r="G49" s="59"/>
      <c r="H49" s="145"/>
      <c r="I49" s="145">
        <f t="shared" si="8"/>
        <v>131897</v>
      </c>
      <c r="J49" s="145">
        <f t="shared" si="8"/>
      </c>
      <c r="K49" s="145">
        <f t="shared" si="9"/>
      </c>
      <c r="L49" s="145">
        <f t="shared" si="9"/>
      </c>
      <c r="M49" s="145">
        <f t="shared" si="9"/>
      </c>
      <c r="N49" s="145">
        <f t="shared" si="9"/>
      </c>
      <c r="O49" s="145">
        <f t="shared" si="9"/>
      </c>
      <c r="P49" s="145">
        <f t="shared" si="9"/>
      </c>
      <c r="Q49" s="145">
        <f t="shared" si="9"/>
      </c>
      <c r="R49" s="145">
        <f t="shared" si="9"/>
      </c>
      <c r="S49" s="145">
        <f t="shared" si="9"/>
      </c>
      <c r="T49" s="145">
        <f t="shared" si="9"/>
      </c>
      <c r="U49" s="145">
        <f t="shared" si="10"/>
      </c>
      <c r="V49" s="145">
        <f t="shared" si="10"/>
      </c>
      <c r="W49" s="145">
        <f t="shared" si="10"/>
      </c>
      <c r="X49" s="145">
        <f t="shared" si="10"/>
      </c>
      <c r="Y49" s="145">
        <f t="shared" si="10"/>
      </c>
      <c r="Z49" s="145">
        <f t="shared" si="10"/>
      </c>
      <c r="AA49" s="145">
        <f t="shared" si="10"/>
      </c>
      <c r="AB49" s="145">
        <f t="shared" si="10"/>
      </c>
    </row>
    <row r="50" spans="1:28" ht="12.75">
      <c r="A50" s="149">
        <v>959034</v>
      </c>
      <c r="B50" s="30" t="s">
        <v>541</v>
      </c>
      <c r="C50" s="127" t="s">
        <v>322</v>
      </c>
      <c r="D50" s="131">
        <v>3158797</v>
      </c>
      <c r="E50" s="26">
        <v>2012</v>
      </c>
      <c r="F50" s="150" t="s">
        <v>471</v>
      </c>
      <c r="G50" s="59"/>
      <c r="H50" s="145"/>
      <c r="I50" s="145">
        <f t="shared" si="8"/>
        <v>3158797</v>
      </c>
      <c r="J50" s="145">
        <f t="shared" si="8"/>
      </c>
      <c r="K50" s="145">
        <f t="shared" si="9"/>
      </c>
      <c r="L50" s="145">
        <f t="shared" si="9"/>
      </c>
      <c r="M50" s="145">
        <f t="shared" si="9"/>
      </c>
      <c r="N50" s="145">
        <f t="shared" si="9"/>
      </c>
      <c r="O50" s="145">
        <f t="shared" si="9"/>
      </c>
      <c r="P50" s="145">
        <f t="shared" si="9"/>
      </c>
      <c r="Q50" s="145">
        <f t="shared" si="9"/>
      </c>
      <c r="R50" s="145">
        <f t="shared" si="9"/>
      </c>
      <c r="S50" s="145">
        <f t="shared" si="9"/>
      </c>
      <c r="T50" s="145">
        <f t="shared" si="9"/>
      </c>
      <c r="U50" s="145">
        <f t="shared" si="10"/>
      </c>
      <c r="V50" s="145">
        <f t="shared" si="10"/>
      </c>
      <c r="W50" s="145">
        <f t="shared" si="10"/>
      </c>
      <c r="X50" s="145">
        <f t="shared" si="10"/>
      </c>
      <c r="Y50" s="145">
        <f t="shared" si="10"/>
      </c>
      <c r="Z50" s="145">
        <f t="shared" si="10"/>
      </c>
      <c r="AA50" s="145">
        <f t="shared" si="10"/>
      </c>
      <c r="AB50" s="145">
        <f t="shared" si="10"/>
      </c>
    </row>
    <row r="51" spans="1:28" ht="12.75">
      <c r="A51" s="149">
        <v>959039</v>
      </c>
      <c r="B51" s="30" t="s">
        <v>542</v>
      </c>
      <c r="C51" s="127" t="s">
        <v>322</v>
      </c>
      <c r="D51" s="131">
        <v>54957</v>
      </c>
      <c r="E51" s="26">
        <v>2012</v>
      </c>
      <c r="F51" s="26"/>
      <c r="G51" s="59"/>
      <c r="H51" s="145"/>
      <c r="I51" s="145">
        <f t="shared" si="8"/>
        <v>54957</v>
      </c>
      <c r="J51" s="145">
        <f t="shared" si="8"/>
      </c>
      <c r="K51" s="145">
        <f t="shared" si="9"/>
      </c>
      <c r="L51" s="145">
        <f t="shared" si="9"/>
      </c>
      <c r="M51" s="145">
        <f t="shared" si="9"/>
      </c>
      <c r="N51" s="145">
        <f t="shared" si="9"/>
      </c>
      <c r="O51" s="145">
        <f t="shared" si="9"/>
      </c>
      <c r="P51" s="145">
        <f t="shared" si="9"/>
      </c>
      <c r="Q51" s="145">
        <f t="shared" si="9"/>
      </c>
      <c r="R51" s="145">
        <f t="shared" si="9"/>
      </c>
      <c r="S51" s="145">
        <f t="shared" si="9"/>
      </c>
      <c r="T51" s="145">
        <f t="shared" si="9"/>
      </c>
      <c r="U51" s="145">
        <f t="shared" si="10"/>
      </c>
      <c r="V51" s="145">
        <f t="shared" si="10"/>
      </c>
      <c r="W51" s="145">
        <f t="shared" si="10"/>
      </c>
      <c r="X51" s="145">
        <f t="shared" si="10"/>
      </c>
      <c r="Y51" s="145">
        <f t="shared" si="10"/>
      </c>
      <c r="Z51" s="145">
        <f t="shared" si="10"/>
      </c>
      <c r="AA51" s="145">
        <f t="shared" si="10"/>
      </c>
      <c r="AB51" s="145">
        <f t="shared" si="10"/>
      </c>
    </row>
    <row r="52" spans="1:28" ht="12.75">
      <c r="A52" s="149">
        <v>959040</v>
      </c>
      <c r="B52" s="30" t="s">
        <v>543</v>
      </c>
      <c r="C52" s="127" t="s">
        <v>322</v>
      </c>
      <c r="D52" s="131">
        <v>21983</v>
      </c>
      <c r="E52" s="26">
        <v>2012</v>
      </c>
      <c r="F52" s="26"/>
      <c r="G52" s="59"/>
      <c r="H52" s="145"/>
      <c r="I52" s="145">
        <f t="shared" si="8"/>
        <v>21983</v>
      </c>
      <c r="J52" s="145">
        <f t="shared" si="8"/>
      </c>
      <c r="K52" s="145">
        <f t="shared" si="9"/>
      </c>
      <c r="L52" s="145">
        <f t="shared" si="9"/>
      </c>
      <c r="M52" s="145">
        <f t="shared" si="9"/>
      </c>
      <c r="N52" s="145">
        <f t="shared" si="9"/>
      </c>
      <c r="O52" s="145">
        <f t="shared" si="9"/>
      </c>
      <c r="P52" s="145">
        <f t="shared" si="9"/>
      </c>
      <c r="Q52" s="145">
        <f t="shared" si="9"/>
      </c>
      <c r="R52" s="145">
        <f t="shared" si="9"/>
      </c>
      <c r="S52" s="145">
        <f t="shared" si="9"/>
      </c>
      <c r="T52" s="145">
        <f t="shared" si="9"/>
      </c>
      <c r="U52" s="145">
        <f t="shared" si="10"/>
      </c>
      <c r="V52" s="145">
        <f t="shared" si="10"/>
      </c>
      <c r="W52" s="145">
        <f t="shared" si="10"/>
      </c>
      <c r="X52" s="145">
        <f t="shared" si="10"/>
      </c>
      <c r="Y52" s="145">
        <f t="shared" si="10"/>
      </c>
      <c r="Z52" s="145">
        <f t="shared" si="10"/>
      </c>
      <c r="AA52" s="145">
        <f t="shared" si="10"/>
      </c>
      <c r="AB52" s="145">
        <f t="shared" si="10"/>
      </c>
    </row>
    <row r="53" spans="1:28" ht="25.5">
      <c r="A53" s="149">
        <v>984862</v>
      </c>
      <c r="B53" s="30" t="s">
        <v>544</v>
      </c>
      <c r="C53" s="127" t="s">
        <v>322</v>
      </c>
      <c r="D53" s="131">
        <v>588542</v>
      </c>
      <c r="E53" s="26">
        <v>2012</v>
      </c>
      <c r="F53" s="150" t="s">
        <v>128</v>
      </c>
      <c r="G53" s="59"/>
      <c r="H53" s="145"/>
      <c r="I53" s="145">
        <f t="shared" si="8"/>
        <v>588542</v>
      </c>
      <c r="J53" s="145">
        <f t="shared" si="8"/>
      </c>
      <c r="K53" s="145">
        <f aca="true" t="shared" si="11" ref="K53:T62">IF($E53=YEAR+K$2,$D53,"")</f>
      </c>
      <c r="L53" s="145">
        <f t="shared" si="11"/>
      </c>
      <c r="M53" s="145">
        <f t="shared" si="11"/>
      </c>
      <c r="N53" s="145">
        <f t="shared" si="11"/>
      </c>
      <c r="O53" s="145">
        <f t="shared" si="11"/>
      </c>
      <c r="P53" s="145">
        <f t="shared" si="11"/>
      </c>
      <c r="Q53" s="145">
        <f t="shared" si="11"/>
      </c>
      <c r="R53" s="145">
        <f t="shared" si="11"/>
      </c>
      <c r="S53" s="145">
        <f t="shared" si="11"/>
      </c>
      <c r="T53" s="145">
        <f t="shared" si="11"/>
      </c>
      <c r="U53" s="145">
        <f aca="true" t="shared" si="12" ref="U53:AB62">IF($E53=YEAR+U$2,$D53,"")</f>
      </c>
      <c r="V53" s="145">
        <f t="shared" si="12"/>
      </c>
      <c r="W53" s="145">
        <f t="shared" si="12"/>
      </c>
      <c r="X53" s="145">
        <f t="shared" si="12"/>
      </c>
      <c r="Y53" s="145">
        <f t="shared" si="12"/>
      </c>
      <c r="Z53" s="145">
        <f t="shared" si="12"/>
      </c>
      <c r="AA53" s="145">
        <f t="shared" si="12"/>
      </c>
      <c r="AB53" s="145">
        <f t="shared" si="12"/>
      </c>
    </row>
    <row r="54" spans="1:28" ht="12.75">
      <c r="A54" s="149">
        <v>987953</v>
      </c>
      <c r="B54" s="30" t="s">
        <v>545</v>
      </c>
      <c r="C54" s="127" t="s">
        <v>322</v>
      </c>
      <c r="D54" s="131">
        <v>10992</v>
      </c>
      <c r="E54" s="26">
        <v>2012</v>
      </c>
      <c r="F54" s="26"/>
      <c r="G54" s="59"/>
      <c r="H54" s="145"/>
      <c r="I54" s="145">
        <f t="shared" si="8"/>
        <v>10992</v>
      </c>
      <c r="J54" s="145">
        <f t="shared" si="8"/>
      </c>
      <c r="K54" s="145">
        <f t="shared" si="11"/>
      </c>
      <c r="L54" s="145">
        <f t="shared" si="11"/>
      </c>
      <c r="M54" s="145">
        <f t="shared" si="11"/>
      </c>
      <c r="N54" s="145">
        <f t="shared" si="11"/>
      </c>
      <c r="O54" s="145">
        <f t="shared" si="11"/>
      </c>
      <c r="P54" s="145">
        <f t="shared" si="11"/>
      </c>
      <c r="Q54" s="145">
        <f t="shared" si="11"/>
      </c>
      <c r="R54" s="145">
        <f t="shared" si="11"/>
      </c>
      <c r="S54" s="145">
        <f t="shared" si="11"/>
      </c>
      <c r="T54" s="145">
        <f t="shared" si="11"/>
      </c>
      <c r="U54" s="145">
        <f t="shared" si="12"/>
      </c>
      <c r="V54" s="145">
        <f t="shared" si="12"/>
      </c>
      <c r="W54" s="145">
        <f t="shared" si="12"/>
      </c>
      <c r="X54" s="145">
        <f t="shared" si="12"/>
      </c>
      <c r="Y54" s="145">
        <f t="shared" si="12"/>
      </c>
      <c r="Z54" s="145">
        <f t="shared" si="12"/>
      </c>
      <c r="AA54" s="145">
        <f t="shared" si="12"/>
      </c>
      <c r="AB54" s="145">
        <f t="shared" si="12"/>
      </c>
    </row>
    <row r="55" spans="1:28" ht="12.75">
      <c r="A55" s="149">
        <v>987955</v>
      </c>
      <c r="B55" s="30" t="s">
        <v>546</v>
      </c>
      <c r="C55" s="127" t="s">
        <v>322</v>
      </c>
      <c r="D55" s="131">
        <v>49460</v>
      </c>
      <c r="E55" s="26">
        <v>2012</v>
      </c>
      <c r="F55" s="26"/>
      <c r="G55" s="59"/>
      <c r="H55" s="145"/>
      <c r="I55" s="145">
        <f t="shared" si="8"/>
        <v>49460</v>
      </c>
      <c r="J55" s="145">
        <f t="shared" si="8"/>
      </c>
      <c r="K55" s="145">
        <f t="shared" si="11"/>
      </c>
      <c r="L55" s="145">
        <f t="shared" si="11"/>
      </c>
      <c r="M55" s="145">
        <f t="shared" si="11"/>
      </c>
      <c r="N55" s="145">
        <f t="shared" si="11"/>
      </c>
      <c r="O55" s="145">
        <f t="shared" si="11"/>
      </c>
      <c r="P55" s="145">
        <f t="shared" si="11"/>
      </c>
      <c r="Q55" s="145">
        <f t="shared" si="11"/>
      </c>
      <c r="R55" s="145">
        <f t="shared" si="11"/>
      </c>
      <c r="S55" s="145">
        <f t="shared" si="11"/>
      </c>
      <c r="T55" s="145">
        <f t="shared" si="11"/>
      </c>
      <c r="U55" s="145">
        <f t="shared" si="12"/>
      </c>
      <c r="V55" s="145">
        <f t="shared" si="12"/>
      </c>
      <c r="W55" s="145">
        <f t="shared" si="12"/>
      </c>
      <c r="X55" s="145">
        <f t="shared" si="12"/>
      </c>
      <c r="Y55" s="145">
        <f t="shared" si="12"/>
      </c>
      <c r="Z55" s="145">
        <f t="shared" si="12"/>
      </c>
      <c r="AA55" s="145">
        <f t="shared" si="12"/>
      </c>
      <c r="AB55" s="145">
        <f t="shared" si="12"/>
      </c>
    </row>
    <row r="56" spans="1:28" ht="12.75">
      <c r="A56" s="149">
        <v>984822</v>
      </c>
      <c r="B56" s="151" t="s">
        <v>547</v>
      </c>
      <c r="C56" s="127" t="s">
        <v>322</v>
      </c>
      <c r="D56" s="131">
        <f>-1923492+1923492</f>
        <v>0</v>
      </c>
      <c r="E56" s="26">
        <v>2012</v>
      </c>
      <c r="F56" s="150" t="s">
        <v>128</v>
      </c>
      <c r="G56" s="59"/>
      <c r="H56" s="145"/>
      <c r="I56" s="145">
        <f t="shared" si="8"/>
        <v>0</v>
      </c>
      <c r="J56" s="145">
        <f t="shared" si="8"/>
      </c>
      <c r="K56" s="145">
        <f t="shared" si="11"/>
      </c>
      <c r="L56" s="145">
        <f t="shared" si="11"/>
      </c>
      <c r="M56" s="145">
        <f t="shared" si="11"/>
      </c>
      <c r="N56" s="145">
        <f t="shared" si="11"/>
      </c>
      <c r="O56" s="145">
        <f t="shared" si="11"/>
      </c>
      <c r="P56" s="145">
        <f t="shared" si="11"/>
      </c>
      <c r="Q56" s="145">
        <f t="shared" si="11"/>
      </c>
      <c r="R56" s="145">
        <f t="shared" si="11"/>
      </c>
      <c r="S56" s="145">
        <f t="shared" si="11"/>
      </c>
      <c r="T56" s="145">
        <f t="shared" si="11"/>
      </c>
      <c r="U56" s="145">
        <f t="shared" si="12"/>
      </c>
      <c r="V56" s="145">
        <f t="shared" si="12"/>
      </c>
      <c r="W56" s="145">
        <f t="shared" si="12"/>
      </c>
      <c r="X56" s="145">
        <f t="shared" si="12"/>
      </c>
      <c r="Y56" s="145">
        <f t="shared" si="12"/>
      </c>
      <c r="Z56" s="145">
        <f t="shared" si="12"/>
      </c>
      <c r="AA56" s="145">
        <f t="shared" si="12"/>
      </c>
      <c r="AB56" s="145">
        <f t="shared" si="12"/>
      </c>
    </row>
    <row r="57" spans="1:28" ht="12.75">
      <c r="A57" s="149">
        <v>989137</v>
      </c>
      <c r="B57" s="151" t="s">
        <v>548</v>
      </c>
      <c r="C57" s="127" t="s">
        <v>322</v>
      </c>
      <c r="D57" s="152">
        <f>435000-435000</f>
        <v>0</v>
      </c>
      <c r="E57" s="26">
        <v>2012</v>
      </c>
      <c r="F57" s="26"/>
      <c r="G57" s="59"/>
      <c r="H57" s="145"/>
      <c r="I57" s="145">
        <f t="shared" si="8"/>
        <v>0</v>
      </c>
      <c r="J57" s="145">
        <f t="shared" si="8"/>
      </c>
      <c r="K57" s="145">
        <f t="shared" si="11"/>
      </c>
      <c r="L57" s="145">
        <f t="shared" si="11"/>
      </c>
      <c r="M57" s="145">
        <f t="shared" si="11"/>
      </c>
      <c r="N57" s="145">
        <f t="shared" si="11"/>
      </c>
      <c r="O57" s="145">
        <f t="shared" si="11"/>
      </c>
      <c r="P57" s="145">
        <f t="shared" si="11"/>
      </c>
      <c r="Q57" s="145">
        <f t="shared" si="11"/>
      </c>
      <c r="R57" s="145">
        <f t="shared" si="11"/>
      </c>
      <c r="S57" s="145">
        <f t="shared" si="11"/>
      </c>
      <c r="T57" s="145">
        <f t="shared" si="11"/>
      </c>
      <c r="U57" s="145">
        <f t="shared" si="12"/>
      </c>
      <c r="V57" s="145">
        <f t="shared" si="12"/>
      </c>
      <c r="W57" s="145">
        <f t="shared" si="12"/>
      </c>
      <c r="X57" s="145">
        <f t="shared" si="12"/>
      </c>
      <c r="Y57" s="145">
        <f t="shared" si="12"/>
      </c>
      <c r="Z57" s="145">
        <f t="shared" si="12"/>
      </c>
      <c r="AA57" s="145">
        <f t="shared" si="12"/>
      </c>
      <c r="AB57" s="145">
        <f t="shared" si="12"/>
      </c>
    </row>
    <row r="58" spans="2:28" ht="12.75">
      <c r="B58" s="153" t="s">
        <v>549</v>
      </c>
      <c r="C58" s="127" t="s">
        <v>322</v>
      </c>
      <c r="D58" s="154">
        <v>300000</v>
      </c>
      <c r="E58" s="26">
        <v>2012</v>
      </c>
      <c r="F58" s="26"/>
      <c r="G58" s="59"/>
      <c r="H58" s="145"/>
      <c r="I58" s="145">
        <f t="shared" si="8"/>
        <v>300000</v>
      </c>
      <c r="J58" s="145">
        <f t="shared" si="8"/>
      </c>
      <c r="K58" s="145">
        <f t="shared" si="11"/>
      </c>
      <c r="L58" s="145">
        <f t="shared" si="11"/>
      </c>
      <c r="M58" s="145">
        <f t="shared" si="11"/>
      </c>
      <c r="N58" s="145">
        <f t="shared" si="11"/>
      </c>
      <c r="O58" s="145">
        <f t="shared" si="11"/>
      </c>
      <c r="P58" s="145">
        <f t="shared" si="11"/>
      </c>
      <c r="Q58" s="145">
        <f t="shared" si="11"/>
      </c>
      <c r="R58" s="145">
        <f t="shared" si="11"/>
      </c>
      <c r="S58" s="145">
        <f t="shared" si="11"/>
      </c>
      <c r="T58" s="145">
        <f t="shared" si="11"/>
      </c>
      <c r="U58" s="145">
        <f t="shared" si="12"/>
      </c>
      <c r="V58" s="145">
        <f t="shared" si="12"/>
      </c>
      <c r="W58" s="145">
        <f t="shared" si="12"/>
      </c>
      <c r="X58" s="145">
        <f t="shared" si="12"/>
      </c>
      <c r="Y58" s="145">
        <f t="shared" si="12"/>
      </c>
      <c r="Z58" s="145">
        <f t="shared" si="12"/>
      </c>
      <c r="AA58" s="145">
        <f t="shared" si="12"/>
      </c>
      <c r="AB58" s="145">
        <f t="shared" si="12"/>
      </c>
    </row>
    <row r="59" spans="2:28" ht="12.75">
      <c r="B59" s="153" t="s">
        <v>550</v>
      </c>
      <c r="C59" s="127" t="s">
        <v>322</v>
      </c>
      <c r="D59" s="154">
        <v>500000</v>
      </c>
      <c r="E59" s="26">
        <v>2012</v>
      </c>
      <c r="F59" s="26"/>
      <c r="G59" s="59"/>
      <c r="H59" s="145"/>
      <c r="I59" s="145">
        <f t="shared" si="8"/>
        <v>500000</v>
      </c>
      <c r="J59" s="145">
        <f t="shared" si="8"/>
      </c>
      <c r="K59" s="145">
        <f t="shared" si="11"/>
      </c>
      <c r="L59" s="145">
        <f t="shared" si="11"/>
      </c>
      <c r="M59" s="145">
        <f t="shared" si="11"/>
      </c>
      <c r="N59" s="145">
        <f t="shared" si="11"/>
      </c>
      <c r="O59" s="145">
        <f t="shared" si="11"/>
      </c>
      <c r="P59" s="145">
        <f t="shared" si="11"/>
      </c>
      <c r="Q59" s="145">
        <f t="shared" si="11"/>
      </c>
      <c r="R59" s="145">
        <f t="shared" si="11"/>
      </c>
      <c r="S59" s="145">
        <f t="shared" si="11"/>
      </c>
      <c r="T59" s="145">
        <f t="shared" si="11"/>
      </c>
      <c r="U59" s="145">
        <f t="shared" si="12"/>
      </c>
      <c r="V59" s="145">
        <f t="shared" si="12"/>
      </c>
      <c r="W59" s="145">
        <f t="shared" si="12"/>
      </c>
      <c r="X59" s="145">
        <f t="shared" si="12"/>
      </c>
      <c r="Y59" s="145">
        <f t="shared" si="12"/>
      </c>
      <c r="Z59" s="145">
        <f t="shared" si="12"/>
      </c>
      <c r="AA59" s="145">
        <f t="shared" si="12"/>
      </c>
      <c r="AB59" s="145">
        <f t="shared" si="12"/>
      </c>
    </row>
    <row r="60" spans="1:28" ht="12.75">
      <c r="A60" s="1" t="s">
        <v>551</v>
      </c>
      <c r="B60" s="155" t="s">
        <v>552</v>
      </c>
      <c r="C60" s="58" t="s">
        <v>322</v>
      </c>
      <c r="D60" s="152">
        <f>-120000+320000</f>
        <v>200000</v>
      </c>
      <c r="E60" s="26">
        <v>2012</v>
      </c>
      <c r="F60" s="26" t="s">
        <v>553</v>
      </c>
      <c r="G60" s="27"/>
      <c r="H60" s="145">
        <f>IF($E60=YEAR+H$2,$D60,"")</f>
      </c>
      <c r="I60" s="145">
        <f t="shared" si="8"/>
        <v>200000</v>
      </c>
      <c r="J60" s="145">
        <f t="shared" si="8"/>
      </c>
      <c r="K60" s="145">
        <f t="shared" si="11"/>
      </c>
      <c r="L60" s="145">
        <f t="shared" si="11"/>
      </c>
      <c r="M60" s="145">
        <f t="shared" si="11"/>
      </c>
      <c r="N60" s="145">
        <f t="shared" si="11"/>
      </c>
      <c r="O60" s="145">
        <f t="shared" si="11"/>
      </c>
      <c r="P60" s="145">
        <f t="shared" si="11"/>
      </c>
      <c r="Q60" s="145">
        <f t="shared" si="11"/>
      </c>
      <c r="R60" s="145">
        <f t="shared" si="11"/>
      </c>
      <c r="S60" s="145">
        <f t="shared" si="11"/>
      </c>
      <c r="T60" s="145">
        <f t="shared" si="11"/>
      </c>
      <c r="U60" s="145">
        <f t="shared" si="12"/>
      </c>
      <c r="V60" s="145">
        <f t="shared" si="12"/>
      </c>
      <c r="W60" s="145">
        <f t="shared" si="12"/>
      </c>
      <c r="X60" s="145">
        <f t="shared" si="12"/>
      </c>
      <c r="Y60" s="145">
        <f t="shared" si="12"/>
      </c>
      <c r="Z60" s="145">
        <f t="shared" si="12"/>
      </c>
      <c r="AA60" s="145">
        <f t="shared" si="12"/>
      </c>
      <c r="AB60" s="145">
        <f t="shared" si="12"/>
      </c>
    </row>
    <row r="61" spans="1:28" ht="12.75">
      <c r="A61" s="149">
        <v>581042</v>
      </c>
      <c r="B61" s="30" t="s">
        <v>554</v>
      </c>
      <c r="C61" s="127" t="s">
        <v>322</v>
      </c>
      <c r="D61" s="131">
        <v>549569</v>
      </c>
      <c r="E61" s="26">
        <v>2013</v>
      </c>
      <c r="F61" s="26"/>
      <c r="G61" s="59"/>
      <c r="H61" s="145"/>
      <c r="I61" s="145">
        <f t="shared" si="8"/>
      </c>
      <c r="J61" s="145">
        <f t="shared" si="8"/>
        <v>549569</v>
      </c>
      <c r="K61" s="145">
        <f t="shared" si="11"/>
      </c>
      <c r="L61" s="145">
        <f t="shared" si="11"/>
      </c>
      <c r="M61" s="145">
        <f t="shared" si="11"/>
      </c>
      <c r="N61" s="145">
        <f t="shared" si="11"/>
      </c>
      <c r="O61" s="145">
        <f t="shared" si="11"/>
      </c>
      <c r="P61" s="145">
        <f t="shared" si="11"/>
      </c>
      <c r="Q61" s="145">
        <f t="shared" si="11"/>
      </c>
      <c r="R61" s="145">
        <f t="shared" si="11"/>
      </c>
      <c r="S61" s="145">
        <f t="shared" si="11"/>
      </c>
      <c r="T61" s="145">
        <f t="shared" si="11"/>
      </c>
      <c r="U61" s="145">
        <f t="shared" si="12"/>
      </c>
      <c r="V61" s="145">
        <f t="shared" si="12"/>
      </c>
      <c r="W61" s="145">
        <f t="shared" si="12"/>
      </c>
      <c r="X61" s="145">
        <f t="shared" si="12"/>
      </c>
      <c r="Y61" s="145">
        <f t="shared" si="12"/>
      </c>
      <c r="Z61" s="145">
        <f t="shared" si="12"/>
      </c>
      <c r="AA61" s="145">
        <f t="shared" si="12"/>
      </c>
      <c r="AB61" s="145">
        <f t="shared" si="12"/>
      </c>
    </row>
    <row r="62" spans="1:28" ht="12.75">
      <c r="A62" s="149">
        <v>945553</v>
      </c>
      <c r="B62" s="30" t="s">
        <v>555</v>
      </c>
      <c r="C62" s="127" t="s">
        <v>322</v>
      </c>
      <c r="D62" s="131">
        <v>179659</v>
      </c>
      <c r="E62" s="26">
        <v>2013</v>
      </c>
      <c r="F62" s="26"/>
      <c r="G62" s="59"/>
      <c r="H62" s="145"/>
      <c r="I62" s="145">
        <f aca="true" t="shared" si="13" ref="I62:J81">IF($E62=YEAR+I$2,$D62,"")</f>
      </c>
      <c r="J62" s="145">
        <f t="shared" si="13"/>
        <v>179659</v>
      </c>
      <c r="K62" s="145">
        <f t="shared" si="11"/>
      </c>
      <c r="L62" s="145">
        <f t="shared" si="11"/>
      </c>
      <c r="M62" s="145">
        <f t="shared" si="11"/>
      </c>
      <c r="N62" s="145">
        <f t="shared" si="11"/>
      </c>
      <c r="O62" s="145">
        <f t="shared" si="11"/>
      </c>
      <c r="P62" s="145">
        <f t="shared" si="11"/>
      </c>
      <c r="Q62" s="145">
        <f t="shared" si="11"/>
      </c>
      <c r="R62" s="145">
        <f t="shared" si="11"/>
      </c>
      <c r="S62" s="145">
        <f t="shared" si="11"/>
      </c>
      <c r="T62" s="145">
        <f t="shared" si="11"/>
      </c>
      <c r="U62" s="145">
        <f t="shared" si="12"/>
      </c>
      <c r="V62" s="145">
        <f t="shared" si="12"/>
      </c>
      <c r="W62" s="145">
        <f t="shared" si="12"/>
      </c>
      <c r="X62" s="145">
        <f t="shared" si="12"/>
      </c>
      <c r="Y62" s="145">
        <f t="shared" si="12"/>
      </c>
      <c r="Z62" s="145">
        <f t="shared" si="12"/>
      </c>
      <c r="AA62" s="145">
        <f t="shared" si="12"/>
      </c>
      <c r="AB62" s="145">
        <f t="shared" si="12"/>
      </c>
    </row>
    <row r="63" spans="1:28" ht="12.75">
      <c r="A63" s="149">
        <v>943017</v>
      </c>
      <c r="B63" s="30" t="s">
        <v>556</v>
      </c>
      <c r="C63" s="127" t="s">
        <v>322</v>
      </c>
      <c r="D63" s="131">
        <v>87931</v>
      </c>
      <c r="E63" s="26">
        <v>2013</v>
      </c>
      <c r="F63" s="150" t="s">
        <v>128</v>
      </c>
      <c r="G63" s="59"/>
      <c r="H63" s="145"/>
      <c r="I63" s="145">
        <f t="shared" si="13"/>
      </c>
      <c r="J63" s="145">
        <f t="shared" si="13"/>
        <v>87931</v>
      </c>
      <c r="K63" s="145">
        <f aca="true" t="shared" si="14" ref="K63:T72">IF($E63=YEAR+K$2,$D63,"")</f>
      </c>
      <c r="L63" s="145">
        <f t="shared" si="14"/>
      </c>
      <c r="M63" s="145">
        <f t="shared" si="14"/>
      </c>
      <c r="N63" s="145">
        <f t="shared" si="14"/>
      </c>
      <c r="O63" s="145">
        <f t="shared" si="14"/>
      </c>
      <c r="P63" s="145">
        <f t="shared" si="14"/>
      </c>
      <c r="Q63" s="145">
        <f t="shared" si="14"/>
      </c>
      <c r="R63" s="145">
        <f t="shared" si="14"/>
      </c>
      <c r="S63" s="145">
        <f t="shared" si="14"/>
      </c>
      <c r="T63" s="145">
        <f t="shared" si="14"/>
      </c>
      <c r="U63" s="145">
        <f aca="true" t="shared" si="15" ref="U63:AB72">IF($E63=YEAR+U$2,$D63,"")</f>
      </c>
      <c r="V63" s="145">
        <f t="shared" si="15"/>
      </c>
      <c r="W63" s="145">
        <f t="shared" si="15"/>
      </c>
      <c r="X63" s="145">
        <f t="shared" si="15"/>
      </c>
      <c r="Y63" s="145">
        <f t="shared" si="15"/>
      </c>
      <c r="Z63" s="145">
        <f t="shared" si="15"/>
      </c>
      <c r="AA63" s="145">
        <f t="shared" si="15"/>
      </c>
      <c r="AB63" s="145">
        <f t="shared" si="15"/>
      </c>
    </row>
    <row r="64" spans="1:28" ht="12.75">
      <c r="A64" s="149">
        <v>987951</v>
      </c>
      <c r="B64" s="30" t="s">
        <v>557</v>
      </c>
      <c r="C64" s="127" t="s">
        <v>322</v>
      </c>
      <c r="D64" s="131">
        <v>329741</v>
      </c>
      <c r="E64" s="26">
        <v>2013</v>
      </c>
      <c r="F64" s="26"/>
      <c r="G64" s="59"/>
      <c r="H64" s="145"/>
      <c r="I64" s="145">
        <f t="shared" si="13"/>
      </c>
      <c r="J64" s="145">
        <f t="shared" si="13"/>
        <v>329741</v>
      </c>
      <c r="K64" s="145">
        <f t="shared" si="14"/>
      </c>
      <c r="L64" s="145">
        <f t="shared" si="14"/>
      </c>
      <c r="M64" s="145">
        <f t="shared" si="14"/>
      </c>
      <c r="N64" s="145">
        <f t="shared" si="14"/>
      </c>
      <c r="O64" s="145">
        <f t="shared" si="14"/>
      </c>
      <c r="P64" s="145">
        <f t="shared" si="14"/>
      </c>
      <c r="Q64" s="145">
        <f t="shared" si="14"/>
      </c>
      <c r="R64" s="145">
        <f t="shared" si="14"/>
      </c>
      <c r="S64" s="145">
        <f t="shared" si="14"/>
      </c>
      <c r="T64" s="145">
        <f t="shared" si="14"/>
      </c>
      <c r="U64" s="145">
        <f t="shared" si="15"/>
      </c>
      <c r="V64" s="145">
        <f t="shared" si="15"/>
      </c>
      <c r="W64" s="145">
        <f t="shared" si="15"/>
      </c>
      <c r="X64" s="145">
        <f t="shared" si="15"/>
      </c>
      <c r="Y64" s="145">
        <f t="shared" si="15"/>
      </c>
      <c r="Z64" s="145">
        <f t="shared" si="15"/>
      </c>
      <c r="AA64" s="145">
        <f t="shared" si="15"/>
      </c>
      <c r="AB64" s="145">
        <f t="shared" si="15"/>
      </c>
    </row>
    <row r="65" spans="1:28" ht="12.75">
      <c r="A65" s="149">
        <v>984880</v>
      </c>
      <c r="B65" s="30" t="s">
        <v>558</v>
      </c>
      <c r="C65" s="127" t="s">
        <v>322</v>
      </c>
      <c r="D65" s="131">
        <v>2747845</v>
      </c>
      <c r="E65" s="26">
        <v>2013</v>
      </c>
      <c r="F65" s="150" t="s">
        <v>553</v>
      </c>
      <c r="G65" s="59"/>
      <c r="H65" s="145"/>
      <c r="I65" s="145">
        <f t="shared" si="13"/>
      </c>
      <c r="J65" s="145">
        <f t="shared" si="13"/>
        <v>2747845</v>
      </c>
      <c r="K65" s="145">
        <f t="shared" si="14"/>
      </c>
      <c r="L65" s="145">
        <f t="shared" si="14"/>
      </c>
      <c r="M65" s="145">
        <f t="shared" si="14"/>
      </c>
      <c r="N65" s="145">
        <f t="shared" si="14"/>
      </c>
      <c r="O65" s="145">
        <f t="shared" si="14"/>
      </c>
      <c r="P65" s="145">
        <f t="shared" si="14"/>
      </c>
      <c r="Q65" s="145">
        <f t="shared" si="14"/>
      </c>
      <c r="R65" s="145">
        <f t="shared" si="14"/>
      </c>
      <c r="S65" s="145">
        <f t="shared" si="14"/>
      </c>
      <c r="T65" s="145">
        <f t="shared" si="14"/>
      </c>
      <c r="U65" s="145">
        <f t="shared" si="15"/>
      </c>
      <c r="V65" s="145">
        <f t="shared" si="15"/>
      </c>
      <c r="W65" s="145">
        <f t="shared" si="15"/>
      </c>
      <c r="X65" s="145">
        <f t="shared" si="15"/>
      </c>
      <c r="Y65" s="145">
        <f t="shared" si="15"/>
      </c>
      <c r="Z65" s="145">
        <f t="shared" si="15"/>
      </c>
      <c r="AA65" s="145">
        <f t="shared" si="15"/>
      </c>
      <c r="AB65" s="145">
        <f t="shared" si="15"/>
      </c>
    </row>
    <row r="66" spans="1:28" ht="12.75">
      <c r="A66" s="149">
        <v>959034</v>
      </c>
      <c r="B66" s="30" t="s">
        <v>541</v>
      </c>
      <c r="C66" s="127" t="s">
        <v>322</v>
      </c>
      <c r="D66" s="131">
        <v>769396</v>
      </c>
      <c r="E66" s="26">
        <v>2013</v>
      </c>
      <c r="F66" s="26"/>
      <c r="G66" s="59"/>
      <c r="H66" s="145"/>
      <c r="I66" s="145">
        <f t="shared" si="13"/>
      </c>
      <c r="J66" s="145">
        <f t="shared" si="13"/>
        <v>769396</v>
      </c>
      <c r="K66" s="145">
        <f t="shared" si="14"/>
      </c>
      <c r="L66" s="145">
        <f t="shared" si="14"/>
      </c>
      <c r="M66" s="145">
        <f t="shared" si="14"/>
      </c>
      <c r="N66" s="145">
        <f t="shared" si="14"/>
      </c>
      <c r="O66" s="145">
        <f t="shared" si="14"/>
      </c>
      <c r="P66" s="145">
        <f t="shared" si="14"/>
      </c>
      <c r="Q66" s="145">
        <f t="shared" si="14"/>
      </c>
      <c r="R66" s="145">
        <f t="shared" si="14"/>
      </c>
      <c r="S66" s="145">
        <f t="shared" si="14"/>
      </c>
      <c r="T66" s="145">
        <f t="shared" si="14"/>
      </c>
      <c r="U66" s="145">
        <f t="shared" si="15"/>
      </c>
      <c r="V66" s="145">
        <f t="shared" si="15"/>
      </c>
      <c r="W66" s="145">
        <f t="shared" si="15"/>
      </c>
      <c r="X66" s="145">
        <f t="shared" si="15"/>
      </c>
      <c r="Y66" s="145">
        <f t="shared" si="15"/>
      </c>
      <c r="Z66" s="145">
        <f t="shared" si="15"/>
      </c>
      <c r="AA66" s="145">
        <f t="shared" si="15"/>
      </c>
      <c r="AB66" s="145">
        <f t="shared" si="15"/>
      </c>
    </row>
    <row r="67" spans="1:28" ht="12.75">
      <c r="A67" s="149">
        <v>583053</v>
      </c>
      <c r="B67" s="30" t="s">
        <v>539</v>
      </c>
      <c r="C67" s="127" t="s">
        <v>322</v>
      </c>
      <c r="D67" s="131">
        <v>516045</v>
      </c>
      <c r="E67" s="26">
        <v>2013</v>
      </c>
      <c r="F67" s="26"/>
      <c r="G67" s="59"/>
      <c r="H67" s="145"/>
      <c r="I67" s="145">
        <f t="shared" si="13"/>
      </c>
      <c r="J67" s="145">
        <f t="shared" si="13"/>
        <v>516045</v>
      </c>
      <c r="K67" s="145">
        <f t="shared" si="14"/>
      </c>
      <c r="L67" s="145">
        <f t="shared" si="14"/>
      </c>
      <c r="M67" s="145">
        <f t="shared" si="14"/>
      </c>
      <c r="N67" s="145">
        <f t="shared" si="14"/>
      </c>
      <c r="O67" s="145">
        <f t="shared" si="14"/>
      </c>
      <c r="P67" s="145">
        <f t="shared" si="14"/>
      </c>
      <c r="Q67" s="145">
        <f t="shared" si="14"/>
      </c>
      <c r="R67" s="145">
        <f t="shared" si="14"/>
      </c>
      <c r="S67" s="145">
        <f t="shared" si="14"/>
      </c>
      <c r="T67" s="145">
        <f t="shared" si="14"/>
      </c>
      <c r="U67" s="145">
        <f t="shared" si="15"/>
      </c>
      <c r="V67" s="145">
        <f t="shared" si="15"/>
      </c>
      <c r="W67" s="145">
        <f t="shared" si="15"/>
      </c>
      <c r="X67" s="145">
        <f t="shared" si="15"/>
      </c>
      <c r="Y67" s="145">
        <f t="shared" si="15"/>
      </c>
      <c r="Z67" s="145">
        <f t="shared" si="15"/>
      </c>
      <c r="AA67" s="145">
        <f t="shared" si="15"/>
      </c>
      <c r="AB67" s="145">
        <f t="shared" si="15"/>
      </c>
    </row>
    <row r="68" spans="1:28" ht="12.75">
      <c r="A68" s="149">
        <v>984822</v>
      </c>
      <c r="B68" s="151" t="s">
        <v>547</v>
      </c>
      <c r="C68" s="127" t="s">
        <v>322</v>
      </c>
      <c r="D68" s="131">
        <f>-1923492+1923492</f>
        <v>0</v>
      </c>
      <c r="E68" s="26">
        <v>2013</v>
      </c>
      <c r="F68" s="26"/>
      <c r="G68" s="59"/>
      <c r="H68" s="145"/>
      <c r="I68" s="145">
        <f t="shared" si="13"/>
      </c>
      <c r="J68" s="145">
        <f t="shared" si="13"/>
        <v>0</v>
      </c>
      <c r="K68" s="145">
        <f t="shared" si="14"/>
      </c>
      <c r="L68" s="145">
        <f t="shared" si="14"/>
      </c>
      <c r="M68" s="145">
        <f t="shared" si="14"/>
      </c>
      <c r="N68" s="145">
        <f t="shared" si="14"/>
      </c>
      <c r="O68" s="145">
        <f t="shared" si="14"/>
      </c>
      <c r="P68" s="145">
        <f t="shared" si="14"/>
      </c>
      <c r="Q68" s="145">
        <f t="shared" si="14"/>
      </c>
      <c r="R68" s="145">
        <f t="shared" si="14"/>
      </c>
      <c r="S68" s="145">
        <f t="shared" si="14"/>
      </c>
      <c r="T68" s="145">
        <f t="shared" si="14"/>
      </c>
      <c r="U68" s="145">
        <f t="shared" si="15"/>
      </c>
      <c r="V68" s="145">
        <f t="shared" si="15"/>
      </c>
      <c r="W68" s="145">
        <f t="shared" si="15"/>
      </c>
      <c r="X68" s="145">
        <f t="shared" si="15"/>
      </c>
      <c r="Y68" s="145">
        <f t="shared" si="15"/>
      </c>
      <c r="Z68" s="145">
        <f t="shared" si="15"/>
      </c>
      <c r="AA68" s="145">
        <f t="shared" si="15"/>
      </c>
      <c r="AB68" s="145">
        <f t="shared" si="15"/>
      </c>
    </row>
    <row r="69" spans="2:28" ht="12.75">
      <c r="B69" s="153" t="s">
        <v>559</v>
      </c>
      <c r="C69" s="127" t="s">
        <v>322</v>
      </c>
      <c r="D69" s="154">
        <v>550000</v>
      </c>
      <c r="E69" s="26">
        <v>2013</v>
      </c>
      <c r="F69" s="26"/>
      <c r="G69" s="59"/>
      <c r="H69" s="145"/>
      <c r="I69" s="145">
        <f t="shared" si="13"/>
      </c>
      <c r="J69" s="145">
        <f t="shared" si="13"/>
        <v>550000</v>
      </c>
      <c r="K69" s="145">
        <f t="shared" si="14"/>
      </c>
      <c r="L69" s="145">
        <f t="shared" si="14"/>
      </c>
      <c r="M69" s="145">
        <f t="shared" si="14"/>
      </c>
      <c r="N69" s="145">
        <f t="shared" si="14"/>
      </c>
      <c r="O69" s="145">
        <f t="shared" si="14"/>
      </c>
      <c r="P69" s="145">
        <f t="shared" si="14"/>
      </c>
      <c r="Q69" s="145">
        <f t="shared" si="14"/>
      </c>
      <c r="R69" s="145">
        <f t="shared" si="14"/>
      </c>
      <c r="S69" s="145">
        <f t="shared" si="14"/>
      </c>
      <c r="T69" s="145">
        <f t="shared" si="14"/>
      </c>
      <c r="U69" s="145">
        <f t="shared" si="15"/>
      </c>
      <c r="V69" s="145">
        <f t="shared" si="15"/>
      </c>
      <c r="W69" s="145">
        <f t="shared" si="15"/>
      </c>
      <c r="X69" s="145">
        <f t="shared" si="15"/>
      </c>
      <c r="Y69" s="145">
        <f t="shared" si="15"/>
      </c>
      <c r="Z69" s="145">
        <f t="shared" si="15"/>
      </c>
      <c r="AA69" s="145">
        <f t="shared" si="15"/>
      </c>
      <c r="AB69" s="145">
        <f t="shared" si="15"/>
      </c>
    </row>
    <row r="70" spans="2:28" ht="12.75">
      <c r="B70" s="153" t="s">
        <v>560</v>
      </c>
      <c r="C70" s="127" t="s">
        <v>322</v>
      </c>
      <c r="D70" s="154">
        <v>330000</v>
      </c>
      <c r="E70" s="26">
        <v>2013</v>
      </c>
      <c r="F70" s="26"/>
      <c r="G70" s="59"/>
      <c r="H70" s="145"/>
      <c r="I70" s="145">
        <f t="shared" si="13"/>
      </c>
      <c r="J70" s="145">
        <f t="shared" si="13"/>
        <v>330000</v>
      </c>
      <c r="K70" s="145">
        <f t="shared" si="14"/>
      </c>
      <c r="L70" s="145">
        <f t="shared" si="14"/>
      </c>
      <c r="M70" s="145">
        <f t="shared" si="14"/>
      </c>
      <c r="N70" s="145">
        <f t="shared" si="14"/>
      </c>
      <c r="O70" s="145">
        <f t="shared" si="14"/>
      </c>
      <c r="P70" s="145">
        <f t="shared" si="14"/>
      </c>
      <c r="Q70" s="145">
        <f t="shared" si="14"/>
      </c>
      <c r="R70" s="145">
        <f t="shared" si="14"/>
      </c>
      <c r="S70" s="145">
        <f t="shared" si="14"/>
      </c>
      <c r="T70" s="145">
        <f t="shared" si="14"/>
      </c>
      <c r="U70" s="145">
        <f t="shared" si="15"/>
      </c>
      <c r="V70" s="145">
        <f t="shared" si="15"/>
      </c>
      <c r="W70" s="145">
        <f t="shared" si="15"/>
      </c>
      <c r="X70" s="145">
        <f t="shared" si="15"/>
      </c>
      <c r="Y70" s="145">
        <f t="shared" si="15"/>
      </c>
      <c r="Z70" s="145">
        <f t="shared" si="15"/>
      </c>
      <c r="AA70" s="145">
        <f t="shared" si="15"/>
      </c>
      <c r="AB70" s="145">
        <f t="shared" si="15"/>
      </c>
    </row>
    <row r="71" spans="2:28" ht="12.75">
      <c r="B71" s="153" t="s">
        <v>561</v>
      </c>
      <c r="C71" s="127" t="s">
        <v>322</v>
      </c>
      <c r="D71" s="154">
        <v>1000000</v>
      </c>
      <c r="E71" s="26">
        <v>2013</v>
      </c>
      <c r="F71" s="26"/>
      <c r="G71" s="59"/>
      <c r="H71" s="145"/>
      <c r="I71" s="145">
        <f t="shared" si="13"/>
      </c>
      <c r="J71" s="145">
        <f t="shared" si="13"/>
        <v>1000000</v>
      </c>
      <c r="K71" s="145">
        <f t="shared" si="14"/>
      </c>
      <c r="L71" s="145">
        <f t="shared" si="14"/>
      </c>
      <c r="M71" s="145">
        <f t="shared" si="14"/>
      </c>
      <c r="N71" s="145">
        <f t="shared" si="14"/>
      </c>
      <c r="O71" s="145">
        <f t="shared" si="14"/>
      </c>
      <c r="P71" s="145">
        <f t="shared" si="14"/>
      </c>
      <c r="Q71" s="145">
        <f t="shared" si="14"/>
      </c>
      <c r="R71" s="145">
        <f t="shared" si="14"/>
      </c>
      <c r="S71" s="145">
        <f t="shared" si="14"/>
      </c>
      <c r="T71" s="145">
        <f t="shared" si="14"/>
      </c>
      <c r="U71" s="145">
        <f t="shared" si="15"/>
      </c>
      <c r="V71" s="145">
        <f t="shared" si="15"/>
      </c>
      <c r="W71" s="145">
        <f t="shared" si="15"/>
      </c>
      <c r="X71" s="145">
        <f t="shared" si="15"/>
      </c>
      <c r="Y71" s="145">
        <f t="shared" si="15"/>
      </c>
      <c r="Z71" s="145">
        <f t="shared" si="15"/>
      </c>
      <c r="AA71" s="145">
        <f t="shared" si="15"/>
      </c>
      <c r="AB71" s="145">
        <f t="shared" si="15"/>
      </c>
    </row>
    <row r="72" spans="1:28" ht="12.75">
      <c r="A72" s="149">
        <v>984814</v>
      </c>
      <c r="B72" s="30" t="s">
        <v>562</v>
      </c>
      <c r="C72" s="127" t="s">
        <v>322</v>
      </c>
      <c r="D72" s="131">
        <v>65948</v>
      </c>
      <c r="E72" s="26">
        <v>2014</v>
      </c>
      <c r="F72" s="26"/>
      <c r="G72" s="59"/>
      <c r="H72" s="145"/>
      <c r="I72" s="145">
        <f t="shared" si="13"/>
      </c>
      <c r="J72" s="145">
        <f t="shared" si="13"/>
      </c>
      <c r="K72" s="145">
        <f t="shared" si="14"/>
        <v>65948</v>
      </c>
      <c r="L72" s="145">
        <f t="shared" si="14"/>
      </c>
      <c r="M72" s="145">
        <f t="shared" si="14"/>
      </c>
      <c r="N72" s="145">
        <f t="shared" si="14"/>
      </c>
      <c r="O72" s="145">
        <f t="shared" si="14"/>
      </c>
      <c r="P72" s="145">
        <f t="shared" si="14"/>
      </c>
      <c r="Q72" s="145">
        <f t="shared" si="14"/>
      </c>
      <c r="R72" s="145">
        <f t="shared" si="14"/>
      </c>
      <c r="S72" s="145">
        <f t="shared" si="14"/>
      </c>
      <c r="T72" s="145">
        <f t="shared" si="14"/>
      </c>
      <c r="U72" s="145">
        <f t="shared" si="15"/>
      </c>
      <c r="V72" s="145">
        <f t="shared" si="15"/>
      </c>
      <c r="W72" s="145">
        <f t="shared" si="15"/>
      </c>
      <c r="X72" s="145">
        <f t="shared" si="15"/>
      </c>
      <c r="Y72" s="145">
        <f t="shared" si="15"/>
      </c>
      <c r="Z72" s="145">
        <f t="shared" si="15"/>
      </c>
      <c r="AA72" s="145">
        <f t="shared" si="15"/>
      </c>
      <c r="AB72" s="145">
        <f t="shared" si="15"/>
      </c>
    </row>
    <row r="73" spans="1:28" ht="12.75">
      <c r="A73" s="149">
        <v>581042</v>
      </c>
      <c r="B73" s="30" t="s">
        <v>554</v>
      </c>
      <c r="C73" s="127" t="s">
        <v>322</v>
      </c>
      <c r="D73" s="131">
        <v>1099138</v>
      </c>
      <c r="E73" s="26">
        <v>2014</v>
      </c>
      <c r="F73" s="26" t="s">
        <v>553</v>
      </c>
      <c r="G73" s="27" t="e">
        <f>L73*(1+'[2]Growth &amp; Demand'!$G$31)^4</f>
        <v>#VALUE!</v>
      </c>
      <c r="H73" s="145">
        <f aca="true" t="shared" si="16" ref="H73:H104">IF($E73=YEAR+H$2,$D73,"")</f>
      </c>
      <c r="I73" s="145">
        <f t="shared" si="13"/>
      </c>
      <c r="J73" s="145">
        <f t="shared" si="13"/>
      </c>
      <c r="K73" s="145">
        <f aca="true" t="shared" si="17" ref="K73:T82">IF($E73=YEAR+K$2,$D73,"")</f>
        <v>1099138</v>
      </c>
      <c r="L73" s="145">
        <f t="shared" si="17"/>
      </c>
      <c r="M73" s="145">
        <f t="shared" si="17"/>
      </c>
      <c r="N73" s="145">
        <f t="shared" si="17"/>
      </c>
      <c r="O73" s="145">
        <f t="shared" si="17"/>
      </c>
      <c r="P73" s="145">
        <f t="shared" si="17"/>
      </c>
      <c r="Q73" s="145">
        <f t="shared" si="17"/>
      </c>
      <c r="R73" s="145">
        <f t="shared" si="17"/>
      </c>
      <c r="S73" s="145">
        <f t="shared" si="17"/>
      </c>
      <c r="T73" s="145">
        <f t="shared" si="17"/>
      </c>
      <c r="U73" s="145">
        <f aca="true" t="shared" si="18" ref="U73:AB82">IF($E73=YEAR+U$2,$D73,"")</f>
      </c>
      <c r="V73" s="145">
        <f t="shared" si="18"/>
      </c>
      <c r="W73" s="145">
        <f t="shared" si="18"/>
      </c>
      <c r="X73" s="145">
        <f t="shared" si="18"/>
      </c>
      <c r="Y73" s="145">
        <f t="shared" si="18"/>
      </c>
      <c r="Z73" s="145">
        <f t="shared" si="18"/>
      </c>
      <c r="AA73" s="145">
        <f t="shared" si="18"/>
      </c>
      <c r="AB73" s="145">
        <f t="shared" si="18"/>
      </c>
    </row>
    <row r="74" spans="2:28" ht="12.75">
      <c r="B74" s="153" t="s">
        <v>561</v>
      </c>
      <c r="C74" s="127" t="s">
        <v>322</v>
      </c>
      <c r="D74" s="154">
        <v>1000000</v>
      </c>
      <c r="E74" s="26">
        <v>2014</v>
      </c>
      <c r="F74" s="26" t="s">
        <v>553</v>
      </c>
      <c r="G74" s="27" t="e">
        <f>L74*(1+'[2]Growth &amp; Demand'!$G$31)^4</f>
        <v>#VALUE!</v>
      </c>
      <c r="H74" s="145">
        <f t="shared" si="16"/>
      </c>
      <c r="I74" s="145">
        <f t="shared" si="13"/>
      </c>
      <c r="J74" s="145">
        <f t="shared" si="13"/>
      </c>
      <c r="K74" s="145">
        <f t="shared" si="17"/>
        <v>1000000</v>
      </c>
      <c r="L74" s="145">
        <f t="shared" si="17"/>
      </c>
      <c r="M74" s="145">
        <f t="shared" si="17"/>
      </c>
      <c r="N74" s="145">
        <f t="shared" si="17"/>
      </c>
      <c r="O74" s="145">
        <f t="shared" si="17"/>
      </c>
      <c r="P74" s="145">
        <f t="shared" si="17"/>
      </c>
      <c r="Q74" s="145">
        <f t="shared" si="17"/>
      </c>
      <c r="R74" s="145">
        <f t="shared" si="17"/>
      </c>
      <c r="S74" s="145">
        <f t="shared" si="17"/>
      </c>
      <c r="T74" s="145">
        <f t="shared" si="17"/>
      </c>
      <c r="U74" s="145">
        <f t="shared" si="18"/>
      </c>
      <c r="V74" s="145">
        <f t="shared" si="18"/>
      </c>
      <c r="W74" s="145">
        <f t="shared" si="18"/>
      </c>
      <c r="X74" s="145">
        <f t="shared" si="18"/>
      </c>
      <c r="Y74" s="145">
        <f t="shared" si="18"/>
      </c>
      <c r="Z74" s="145">
        <f t="shared" si="18"/>
      </c>
      <c r="AA74" s="145">
        <f t="shared" si="18"/>
      </c>
      <c r="AB74" s="145">
        <f t="shared" si="18"/>
      </c>
    </row>
    <row r="75" spans="1:28" ht="12.75">
      <c r="A75" s="149">
        <v>987949</v>
      </c>
      <c r="B75" s="151" t="s">
        <v>563</v>
      </c>
      <c r="C75" s="127" t="s">
        <v>322</v>
      </c>
      <c r="D75" s="152">
        <f>549569-349569</f>
        <v>200000</v>
      </c>
      <c r="E75" s="156">
        <v>2015</v>
      </c>
      <c r="F75" s="26" t="s">
        <v>553</v>
      </c>
      <c r="G75" s="27">
        <f>L75*(1+'[2]Growth &amp; Demand'!$G$31)^4</f>
        <v>235776.69273920008</v>
      </c>
      <c r="H75" s="145">
        <f t="shared" si="16"/>
      </c>
      <c r="I75" s="145">
        <f t="shared" si="13"/>
      </c>
      <c r="J75" s="145">
        <f t="shared" si="13"/>
      </c>
      <c r="K75" s="145">
        <f t="shared" si="17"/>
      </c>
      <c r="L75" s="145">
        <f t="shared" si="17"/>
        <v>200000</v>
      </c>
      <c r="M75" s="145">
        <f t="shared" si="17"/>
      </c>
      <c r="N75" s="145">
        <f t="shared" si="17"/>
      </c>
      <c r="O75" s="145">
        <f t="shared" si="17"/>
      </c>
      <c r="P75" s="145">
        <f t="shared" si="17"/>
      </c>
      <c r="Q75" s="145">
        <f t="shared" si="17"/>
      </c>
      <c r="R75" s="145">
        <f t="shared" si="17"/>
      </c>
      <c r="S75" s="145">
        <f t="shared" si="17"/>
      </c>
      <c r="T75" s="145">
        <f t="shared" si="17"/>
      </c>
      <c r="U75" s="145">
        <f t="shared" si="18"/>
      </c>
      <c r="V75" s="145">
        <f t="shared" si="18"/>
      </c>
      <c r="W75" s="145">
        <f t="shared" si="18"/>
      </c>
      <c r="X75" s="145">
        <f t="shared" si="18"/>
      </c>
      <c r="Y75" s="145">
        <f t="shared" si="18"/>
      </c>
      <c r="Z75" s="145">
        <f t="shared" si="18"/>
      </c>
      <c r="AA75" s="145">
        <f t="shared" si="18"/>
      </c>
      <c r="AB75" s="145">
        <f t="shared" si="18"/>
      </c>
    </row>
    <row r="76" spans="1:28" ht="12.75">
      <c r="A76" s="149">
        <v>984888</v>
      </c>
      <c r="B76" s="155" t="s">
        <v>564</v>
      </c>
      <c r="C76" s="127" t="s">
        <v>322</v>
      </c>
      <c r="D76" s="131">
        <f>-879311+879311</f>
        <v>0</v>
      </c>
      <c r="E76" s="26">
        <v>2015</v>
      </c>
      <c r="F76" s="26" t="s">
        <v>553</v>
      </c>
      <c r="G76" s="27">
        <f>L76*(1+'[2]Growth &amp; Demand'!$G$31)^4</f>
        <v>0</v>
      </c>
      <c r="H76" s="145">
        <f t="shared" si="16"/>
      </c>
      <c r="I76" s="145">
        <f t="shared" si="13"/>
      </c>
      <c r="J76" s="145">
        <f t="shared" si="13"/>
      </c>
      <c r="K76" s="145">
        <f t="shared" si="17"/>
      </c>
      <c r="L76" s="145">
        <f t="shared" si="17"/>
        <v>0</v>
      </c>
      <c r="M76" s="145">
        <f t="shared" si="17"/>
      </c>
      <c r="N76" s="145">
        <f t="shared" si="17"/>
      </c>
      <c r="O76" s="145">
        <f t="shared" si="17"/>
      </c>
      <c r="P76" s="145">
        <f t="shared" si="17"/>
      </c>
      <c r="Q76" s="145">
        <f t="shared" si="17"/>
      </c>
      <c r="R76" s="145">
        <f t="shared" si="17"/>
      </c>
      <c r="S76" s="145">
        <f t="shared" si="17"/>
      </c>
      <c r="T76" s="145">
        <f t="shared" si="17"/>
      </c>
      <c r="U76" s="145">
        <f t="shared" si="18"/>
      </c>
      <c r="V76" s="145">
        <f t="shared" si="18"/>
      </c>
      <c r="W76" s="145">
        <f t="shared" si="18"/>
      </c>
      <c r="X76" s="145">
        <f t="shared" si="18"/>
      </c>
      <c r="Y76" s="145">
        <f t="shared" si="18"/>
      </c>
      <c r="Z76" s="145">
        <f t="shared" si="18"/>
      </c>
      <c r="AA76" s="145">
        <f t="shared" si="18"/>
      </c>
      <c r="AB76" s="145">
        <f t="shared" si="18"/>
      </c>
    </row>
    <row r="77" spans="1:28" ht="12.75">
      <c r="A77" s="149">
        <v>984888</v>
      </c>
      <c r="B77" s="155" t="s">
        <v>564</v>
      </c>
      <c r="C77" s="127" t="s">
        <v>322</v>
      </c>
      <c r="D77" s="131">
        <f>-1500000+1500000</f>
        <v>0</v>
      </c>
      <c r="E77" s="26">
        <v>2015</v>
      </c>
      <c r="F77" s="26" t="s">
        <v>553</v>
      </c>
      <c r="G77" s="27">
        <f>L77*(1+'[2]Growth &amp; Demand'!$G$31)^4</f>
        <v>0</v>
      </c>
      <c r="H77" s="145">
        <f t="shared" si="16"/>
      </c>
      <c r="I77" s="145">
        <f t="shared" si="13"/>
      </c>
      <c r="J77" s="145">
        <f t="shared" si="13"/>
      </c>
      <c r="K77" s="145">
        <f t="shared" si="17"/>
      </c>
      <c r="L77" s="145">
        <f t="shared" si="17"/>
        <v>0</v>
      </c>
      <c r="M77" s="145">
        <f t="shared" si="17"/>
      </c>
      <c r="N77" s="145">
        <f t="shared" si="17"/>
      </c>
      <c r="O77" s="145">
        <f t="shared" si="17"/>
      </c>
      <c r="P77" s="145">
        <f t="shared" si="17"/>
      </c>
      <c r="Q77" s="145">
        <f t="shared" si="17"/>
      </c>
      <c r="R77" s="145">
        <f t="shared" si="17"/>
      </c>
      <c r="S77" s="145">
        <f t="shared" si="17"/>
      </c>
      <c r="T77" s="145">
        <f t="shared" si="17"/>
      </c>
      <c r="U77" s="145">
        <f t="shared" si="18"/>
      </c>
      <c r="V77" s="145">
        <f t="shared" si="18"/>
      </c>
      <c r="W77" s="145">
        <f t="shared" si="18"/>
      </c>
      <c r="X77" s="145">
        <f t="shared" si="18"/>
      </c>
      <c r="Y77" s="145">
        <f t="shared" si="18"/>
      </c>
      <c r="Z77" s="145">
        <f t="shared" si="18"/>
      </c>
      <c r="AA77" s="145">
        <f t="shared" si="18"/>
      </c>
      <c r="AB77" s="145">
        <f t="shared" si="18"/>
      </c>
    </row>
    <row r="78" spans="1:28" ht="12.75">
      <c r="A78" s="146"/>
      <c r="B78" s="157" t="s">
        <v>565</v>
      </c>
      <c r="C78" s="127" t="s">
        <v>322</v>
      </c>
      <c r="D78" s="131">
        <v>625000</v>
      </c>
      <c r="E78" s="26">
        <v>2015</v>
      </c>
      <c r="F78" s="26" t="s">
        <v>553</v>
      </c>
      <c r="G78" s="27">
        <f>L78*(1+'[2]Growth &amp; Demand'!$G$31)^4</f>
        <v>736802.1648100002</v>
      </c>
      <c r="H78" s="145">
        <f t="shared" si="16"/>
      </c>
      <c r="I78" s="145">
        <f t="shared" si="13"/>
      </c>
      <c r="J78" s="145">
        <f t="shared" si="13"/>
      </c>
      <c r="K78" s="145">
        <f t="shared" si="17"/>
      </c>
      <c r="L78" s="145">
        <f t="shared" si="17"/>
        <v>625000</v>
      </c>
      <c r="M78" s="145">
        <f t="shared" si="17"/>
      </c>
      <c r="N78" s="145">
        <f t="shared" si="17"/>
      </c>
      <c r="O78" s="145">
        <f t="shared" si="17"/>
      </c>
      <c r="P78" s="145">
        <f t="shared" si="17"/>
      </c>
      <c r="Q78" s="145">
        <f t="shared" si="17"/>
      </c>
      <c r="R78" s="145">
        <f t="shared" si="17"/>
      </c>
      <c r="S78" s="145">
        <f t="shared" si="17"/>
      </c>
      <c r="T78" s="145">
        <f t="shared" si="17"/>
      </c>
      <c r="U78" s="145">
        <f t="shared" si="18"/>
      </c>
      <c r="V78" s="145">
        <f t="shared" si="18"/>
      </c>
      <c r="W78" s="145">
        <f t="shared" si="18"/>
      </c>
      <c r="X78" s="145">
        <f t="shared" si="18"/>
      </c>
      <c r="Y78" s="145">
        <f t="shared" si="18"/>
      </c>
      <c r="Z78" s="145">
        <f t="shared" si="18"/>
      </c>
      <c r="AA78" s="145">
        <f t="shared" si="18"/>
      </c>
      <c r="AB78" s="145">
        <f t="shared" si="18"/>
      </c>
    </row>
    <row r="79" spans="2:28" ht="12.75">
      <c r="B79" s="157" t="s">
        <v>566</v>
      </c>
      <c r="C79" s="127" t="s">
        <v>322</v>
      </c>
      <c r="D79" s="131">
        <v>1100000</v>
      </c>
      <c r="E79" s="26">
        <v>2015</v>
      </c>
      <c r="F79" s="26" t="s">
        <v>553</v>
      </c>
      <c r="G79" s="27">
        <f>L79*(1+'[2]Growth &amp; Demand'!$G$31)^4</f>
        <v>1296771.8100656003</v>
      </c>
      <c r="H79" s="145">
        <f t="shared" si="16"/>
      </c>
      <c r="I79" s="145">
        <f t="shared" si="13"/>
      </c>
      <c r="J79" s="145">
        <f t="shared" si="13"/>
      </c>
      <c r="K79" s="145">
        <f t="shared" si="17"/>
      </c>
      <c r="L79" s="145">
        <f t="shared" si="17"/>
        <v>1100000</v>
      </c>
      <c r="M79" s="145">
        <f t="shared" si="17"/>
      </c>
      <c r="N79" s="145">
        <f t="shared" si="17"/>
      </c>
      <c r="O79" s="145">
        <f t="shared" si="17"/>
      </c>
      <c r="P79" s="145">
        <f t="shared" si="17"/>
      </c>
      <c r="Q79" s="145">
        <f t="shared" si="17"/>
      </c>
      <c r="R79" s="145">
        <f t="shared" si="17"/>
      </c>
      <c r="S79" s="145">
        <f t="shared" si="17"/>
      </c>
      <c r="T79" s="145">
        <f t="shared" si="17"/>
      </c>
      <c r="U79" s="145">
        <f t="shared" si="18"/>
      </c>
      <c r="V79" s="145">
        <f t="shared" si="18"/>
      </c>
      <c r="W79" s="145">
        <f t="shared" si="18"/>
      </c>
      <c r="X79" s="145">
        <f t="shared" si="18"/>
      </c>
      <c r="Y79" s="145">
        <f t="shared" si="18"/>
      </c>
      <c r="Z79" s="145">
        <f t="shared" si="18"/>
      </c>
      <c r="AA79" s="145">
        <f t="shared" si="18"/>
      </c>
      <c r="AB79" s="145">
        <f t="shared" si="18"/>
      </c>
    </row>
    <row r="80" spans="2:28" ht="12.75">
      <c r="B80" s="23" t="s">
        <v>567</v>
      </c>
      <c r="C80" s="58" t="s">
        <v>322</v>
      </c>
      <c r="D80" s="131">
        <v>245000</v>
      </c>
      <c r="E80" s="26">
        <v>2015</v>
      </c>
      <c r="F80" s="26" t="s">
        <v>553</v>
      </c>
      <c r="G80" s="27">
        <f>L80*(1+'[2]Growth &amp; Demand'!$G$31)^4</f>
        <v>288826.44860552007</v>
      </c>
      <c r="H80" s="145">
        <f t="shared" si="16"/>
      </c>
      <c r="I80" s="145">
        <f t="shared" si="13"/>
      </c>
      <c r="J80" s="145">
        <f t="shared" si="13"/>
      </c>
      <c r="K80" s="145">
        <f t="shared" si="17"/>
      </c>
      <c r="L80" s="145">
        <f t="shared" si="17"/>
        <v>245000</v>
      </c>
      <c r="M80" s="145">
        <f t="shared" si="17"/>
      </c>
      <c r="N80" s="145">
        <f t="shared" si="17"/>
      </c>
      <c r="O80" s="145">
        <f t="shared" si="17"/>
      </c>
      <c r="P80" s="145">
        <f t="shared" si="17"/>
      </c>
      <c r="Q80" s="145">
        <f t="shared" si="17"/>
      </c>
      <c r="R80" s="145">
        <f t="shared" si="17"/>
      </c>
      <c r="S80" s="145">
        <f t="shared" si="17"/>
      </c>
      <c r="T80" s="145">
        <f t="shared" si="17"/>
      </c>
      <c r="U80" s="145">
        <f t="shared" si="18"/>
      </c>
      <c r="V80" s="145">
        <f t="shared" si="18"/>
      </c>
      <c r="W80" s="145">
        <f t="shared" si="18"/>
      </c>
      <c r="X80" s="145">
        <f t="shared" si="18"/>
      </c>
      <c r="Y80" s="145">
        <f t="shared" si="18"/>
      </c>
      <c r="Z80" s="145">
        <f t="shared" si="18"/>
      </c>
      <c r="AA80" s="145">
        <f t="shared" si="18"/>
      </c>
      <c r="AB80" s="145">
        <f t="shared" si="18"/>
      </c>
    </row>
    <row r="81" spans="1:28" ht="12.75">
      <c r="A81" s="143"/>
      <c r="B81" s="23" t="s">
        <v>568</v>
      </c>
      <c r="C81" s="58" t="s">
        <v>322</v>
      </c>
      <c r="D81" s="131">
        <v>495798</v>
      </c>
      <c r="E81" s="26">
        <v>2015</v>
      </c>
      <c r="F81" s="26" t="s">
        <v>553</v>
      </c>
      <c r="G81" s="27" t="e">
        <f>N81*(1+'[2]Growth &amp; Demand'!$G$31)^6</f>
        <v>#VALUE!</v>
      </c>
      <c r="H81" s="145">
        <f t="shared" si="16"/>
      </c>
      <c r="I81" s="145">
        <f t="shared" si="13"/>
      </c>
      <c r="J81" s="145">
        <f t="shared" si="13"/>
      </c>
      <c r="K81" s="145">
        <f t="shared" si="17"/>
      </c>
      <c r="L81" s="145">
        <f t="shared" si="17"/>
        <v>495798</v>
      </c>
      <c r="M81" s="145">
        <f t="shared" si="17"/>
      </c>
      <c r="N81" s="145">
        <f t="shared" si="17"/>
      </c>
      <c r="O81" s="145">
        <f t="shared" si="17"/>
      </c>
      <c r="P81" s="145">
        <f t="shared" si="17"/>
      </c>
      <c r="Q81" s="145">
        <f t="shared" si="17"/>
      </c>
      <c r="R81" s="145">
        <f t="shared" si="17"/>
      </c>
      <c r="S81" s="145">
        <f t="shared" si="17"/>
      </c>
      <c r="T81" s="145">
        <f t="shared" si="17"/>
      </c>
      <c r="U81" s="145">
        <f t="shared" si="18"/>
      </c>
      <c r="V81" s="145">
        <f t="shared" si="18"/>
      </c>
      <c r="W81" s="145">
        <f t="shared" si="18"/>
      </c>
      <c r="X81" s="145">
        <f t="shared" si="18"/>
      </c>
      <c r="Y81" s="145">
        <f t="shared" si="18"/>
      </c>
      <c r="Z81" s="145">
        <f t="shared" si="18"/>
      </c>
      <c r="AA81" s="145">
        <f t="shared" si="18"/>
      </c>
      <c r="AB81" s="145">
        <f t="shared" si="18"/>
      </c>
    </row>
    <row r="82" spans="2:28" ht="12.75">
      <c r="B82" s="23" t="s">
        <v>569</v>
      </c>
      <c r="C82" s="58" t="s">
        <v>322</v>
      </c>
      <c r="D82" s="131">
        <v>53500</v>
      </c>
      <c r="E82" s="26">
        <v>2015</v>
      </c>
      <c r="F82" s="26"/>
      <c r="G82" s="59"/>
      <c r="H82" s="145">
        <f t="shared" si="16"/>
      </c>
      <c r="I82" s="145">
        <f aca="true" t="shared" si="19" ref="I82:J101">IF($E82=YEAR+I$2,$D82,"")</f>
      </c>
      <c r="J82" s="145">
        <f t="shared" si="19"/>
      </c>
      <c r="K82" s="145">
        <f t="shared" si="17"/>
      </c>
      <c r="L82" s="145">
        <f t="shared" si="17"/>
        <v>53500</v>
      </c>
      <c r="M82" s="145">
        <f t="shared" si="17"/>
      </c>
      <c r="N82" s="145">
        <f t="shared" si="17"/>
      </c>
      <c r="O82" s="145">
        <f t="shared" si="17"/>
      </c>
      <c r="P82" s="145">
        <f t="shared" si="17"/>
      </c>
      <c r="Q82" s="145">
        <f t="shared" si="17"/>
      </c>
      <c r="R82" s="145">
        <f t="shared" si="17"/>
      </c>
      <c r="S82" s="145">
        <f t="shared" si="17"/>
      </c>
      <c r="T82" s="145">
        <f t="shared" si="17"/>
      </c>
      <c r="U82" s="145">
        <f t="shared" si="18"/>
      </c>
      <c r="V82" s="145">
        <f t="shared" si="18"/>
      </c>
      <c r="W82" s="145">
        <f t="shared" si="18"/>
      </c>
      <c r="X82" s="145">
        <f t="shared" si="18"/>
      </c>
      <c r="Y82" s="145">
        <f t="shared" si="18"/>
      </c>
      <c r="Z82" s="145">
        <f t="shared" si="18"/>
      </c>
      <c r="AA82" s="145">
        <f t="shared" si="18"/>
      </c>
      <c r="AB82" s="145">
        <f t="shared" si="18"/>
      </c>
    </row>
    <row r="83" spans="2:28" ht="12.75">
      <c r="B83" s="23" t="s">
        <v>570</v>
      </c>
      <c r="C83" s="58" t="s">
        <v>322</v>
      </c>
      <c r="D83" s="131">
        <v>53500</v>
      </c>
      <c r="E83" s="26">
        <v>2015</v>
      </c>
      <c r="F83" s="26" t="s">
        <v>553</v>
      </c>
      <c r="G83" s="27" t="e">
        <f>Q83*(1+'[2]Growth &amp; Demand'!$G$31)^9</f>
        <v>#VALUE!</v>
      </c>
      <c r="H83" s="145">
        <f t="shared" si="16"/>
      </c>
      <c r="I83" s="145">
        <f t="shared" si="19"/>
      </c>
      <c r="J83" s="145">
        <f t="shared" si="19"/>
      </c>
      <c r="K83" s="145">
        <f aca="true" t="shared" si="20" ref="K83:T92">IF($E83=YEAR+K$2,$D83,"")</f>
      </c>
      <c r="L83" s="145">
        <f t="shared" si="20"/>
        <v>53500</v>
      </c>
      <c r="M83" s="145">
        <f t="shared" si="20"/>
      </c>
      <c r="N83" s="145">
        <f t="shared" si="20"/>
      </c>
      <c r="O83" s="145">
        <f t="shared" si="20"/>
      </c>
      <c r="P83" s="145">
        <f t="shared" si="20"/>
      </c>
      <c r="Q83" s="145">
        <f t="shared" si="20"/>
      </c>
      <c r="R83" s="145">
        <f t="shared" si="20"/>
      </c>
      <c r="S83" s="145">
        <f t="shared" si="20"/>
      </c>
      <c r="T83" s="145">
        <f t="shared" si="20"/>
      </c>
      <c r="U83" s="145">
        <f aca="true" t="shared" si="21" ref="U83:AB92">IF($E83=YEAR+U$2,$D83,"")</f>
      </c>
      <c r="V83" s="145">
        <f t="shared" si="21"/>
      </c>
      <c r="W83" s="145">
        <f t="shared" si="21"/>
      </c>
      <c r="X83" s="145">
        <f t="shared" si="21"/>
      </c>
      <c r="Y83" s="145">
        <f t="shared" si="21"/>
      </c>
      <c r="Z83" s="145">
        <f t="shared" si="21"/>
      </c>
      <c r="AA83" s="145">
        <f t="shared" si="21"/>
      </c>
      <c r="AB83" s="145">
        <f t="shared" si="21"/>
      </c>
    </row>
    <row r="84" spans="1:28" ht="12.75">
      <c r="A84" s="149">
        <v>989137</v>
      </c>
      <c r="B84" s="158" t="s">
        <v>571</v>
      </c>
      <c r="C84" s="58" t="s">
        <v>322</v>
      </c>
      <c r="D84" s="131">
        <v>435000</v>
      </c>
      <c r="E84" s="26">
        <v>2015</v>
      </c>
      <c r="F84" s="26" t="s">
        <v>553</v>
      </c>
      <c r="G84" s="27" t="e">
        <f>Q84*(1+'[2]Growth &amp; Demand'!$G$31)^9</f>
        <v>#VALUE!</v>
      </c>
      <c r="H84" s="145">
        <f t="shared" si="16"/>
      </c>
      <c r="I84" s="145">
        <f t="shared" si="19"/>
      </c>
      <c r="J84" s="145">
        <f t="shared" si="19"/>
      </c>
      <c r="K84" s="145">
        <f t="shared" si="20"/>
      </c>
      <c r="L84" s="145">
        <f t="shared" si="20"/>
        <v>435000</v>
      </c>
      <c r="M84" s="145">
        <f t="shared" si="20"/>
      </c>
      <c r="N84" s="145">
        <f t="shared" si="20"/>
      </c>
      <c r="O84" s="145">
        <f t="shared" si="20"/>
      </c>
      <c r="P84" s="145">
        <f t="shared" si="20"/>
      </c>
      <c r="Q84" s="145">
        <f t="shared" si="20"/>
      </c>
      <c r="R84" s="145">
        <f t="shared" si="20"/>
      </c>
      <c r="S84" s="145">
        <f t="shared" si="20"/>
      </c>
      <c r="T84" s="145">
        <f t="shared" si="20"/>
      </c>
      <c r="U84" s="145">
        <f t="shared" si="21"/>
      </c>
      <c r="V84" s="145">
        <f t="shared" si="21"/>
      </c>
      <c r="W84" s="145">
        <f t="shared" si="21"/>
      </c>
      <c r="X84" s="145">
        <f t="shared" si="21"/>
      </c>
      <c r="Y84" s="145">
        <f t="shared" si="21"/>
      </c>
      <c r="Z84" s="145">
        <f t="shared" si="21"/>
      </c>
      <c r="AA84" s="145">
        <f t="shared" si="21"/>
      </c>
      <c r="AB84" s="145">
        <f t="shared" si="21"/>
      </c>
    </row>
    <row r="85" spans="2:28" ht="12.75">
      <c r="B85" s="159" t="s">
        <v>572</v>
      </c>
      <c r="C85" s="58" t="s">
        <v>322</v>
      </c>
      <c r="D85" s="154">
        <v>1000000</v>
      </c>
      <c r="E85" s="26">
        <v>2015</v>
      </c>
      <c r="F85" s="26" t="s">
        <v>553</v>
      </c>
      <c r="G85" s="27" t="e">
        <f>Q85*(1+'[2]Growth &amp; Demand'!$G$31)^9</f>
        <v>#VALUE!</v>
      </c>
      <c r="H85" s="145">
        <f t="shared" si="16"/>
      </c>
      <c r="I85" s="145">
        <f t="shared" si="19"/>
      </c>
      <c r="J85" s="145">
        <f t="shared" si="19"/>
      </c>
      <c r="K85" s="145">
        <f t="shared" si="20"/>
      </c>
      <c r="L85" s="145">
        <f t="shared" si="20"/>
        <v>1000000</v>
      </c>
      <c r="M85" s="145">
        <f t="shared" si="20"/>
      </c>
      <c r="N85" s="145">
        <f t="shared" si="20"/>
      </c>
      <c r="O85" s="145">
        <f t="shared" si="20"/>
      </c>
      <c r="P85" s="145">
        <f t="shared" si="20"/>
      </c>
      <c r="Q85" s="145">
        <f t="shared" si="20"/>
      </c>
      <c r="R85" s="145">
        <f t="shared" si="20"/>
      </c>
      <c r="S85" s="145">
        <f t="shared" si="20"/>
      </c>
      <c r="T85" s="145">
        <f t="shared" si="20"/>
      </c>
      <c r="U85" s="145">
        <f t="shared" si="21"/>
      </c>
      <c r="V85" s="145">
        <f t="shared" si="21"/>
      </c>
      <c r="W85" s="145">
        <f t="shared" si="21"/>
      </c>
      <c r="X85" s="145">
        <f t="shared" si="21"/>
      </c>
      <c r="Y85" s="145">
        <f t="shared" si="21"/>
      </c>
      <c r="Z85" s="145">
        <f t="shared" si="21"/>
      </c>
      <c r="AA85" s="145">
        <f t="shared" si="21"/>
      </c>
      <c r="AB85" s="145">
        <f t="shared" si="21"/>
      </c>
    </row>
    <row r="86" spans="2:28" ht="12.75">
      <c r="B86" s="153" t="s">
        <v>561</v>
      </c>
      <c r="C86" s="58" t="s">
        <v>322</v>
      </c>
      <c r="D86" s="154">
        <v>1500000</v>
      </c>
      <c r="E86" s="26">
        <v>2015</v>
      </c>
      <c r="F86" s="26" t="s">
        <v>553</v>
      </c>
      <c r="G86" s="27" t="e">
        <f>Q86*(1+'[2]Growth &amp; Demand'!$G$31)^9</f>
        <v>#VALUE!</v>
      </c>
      <c r="H86" s="145">
        <f t="shared" si="16"/>
      </c>
      <c r="I86" s="145">
        <f t="shared" si="19"/>
      </c>
      <c r="J86" s="145">
        <f t="shared" si="19"/>
      </c>
      <c r="K86" s="145">
        <f t="shared" si="20"/>
      </c>
      <c r="L86" s="145">
        <f t="shared" si="20"/>
        <v>1500000</v>
      </c>
      <c r="M86" s="145">
        <f t="shared" si="20"/>
      </c>
      <c r="N86" s="145">
        <f t="shared" si="20"/>
      </c>
      <c r="O86" s="145">
        <f t="shared" si="20"/>
      </c>
      <c r="P86" s="145">
        <f t="shared" si="20"/>
      </c>
      <c r="Q86" s="145">
        <f t="shared" si="20"/>
      </c>
      <c r="R86" s="145">
        <f t="shared" si="20"/>
      </c>
      <c r="S86" s="145">
        <f t="shared" si="20"/>
      </c>
      <c r="T86" s="145">
        <f t="shared" si="20"/>
      </c>
      <c r="U86" s="145">
        <f t="shared" si="21"/>
      </c>
      <c r="V86" s="145">
        <f t="shared" si="21"/>
      </c>
      <c r="W86" s="145">
        <f t="shared" si="21"/>
      </c>
      <c r="X86" s="145">
        <f t="shared" si="21"/>
      </c>
      <c r="Y86" s="145">
        <f t="shared" si="21"/>
      </c>
      <c r="Z86" s="145">
        <f t="shared" si="21"/>
      </c>
      <c r="AA86" s="145">
        <f t="shared" si="21"/>
      </c>
      <c r="AB86" s="145">
        <f t="shared" si="21"/>
      </c>
    </row>
    <row r="87" spans="1:28" ht="12.75">
      <c r="A87" s="143"/>
      <c r="B87" s="23" t="s">
        <v>573</v>
      </c>
      <c r="C87" s="58" t="s">
        <v>322</v>
      </c>
      <c r="D87" s="131">
        <v>1400000</v>
      </c>
      <c r="E87" s="26">
        <v>2016</v>
      </c>
      <c r="F87" s="26" t="s">
        <v>553</v>
      </c>
      <c r="G87" s="27" t="e">
        <f>Q87*(1+'[2]Growth &amp; Demand'!$G$31)^9</f>
        <v>#VALUE!</v>
      </c>
      <c r="H87" s="145">
        <f t="shared" si="16"/>
      </c>
      <c r="I87" s="145">
        <f t="shared" si="19"/>
      </c>
      <c r="J87" s="145">
        <f t="shared" si="19"/>
      </c>
      <c r="K87" s="145">
        <f t="shared" si="20"/>
      </c>
      <c r="L87" s="145">
        <f t="shared" si="20"/>
      </c>
      <c r="M87" s="145">
        <f t="shared" si="20"/>
        <v>1400000</v>
      </c>
      <c r="N87" s="145">
        <f t="shared" si="20"/>
      </c>
      <c r="O87" s="145">
        <f t="shared" si="20"/>
      </c>
      <c r="P87" s="145">
        <f t="shared" si="20"/>
      </c>
      <c r="Q87" s="145">
        <f t="shared" si="20"/>
      </c>
      <c r="R87" s="145">
        <f t="shared" si="20"/>
      </c>
      <c r="S87" s="145">
        <f t="shared" si="20"/>
      </c>
      <c r="T87" s="145">
        <f t="shared" si="20"/>
      </c>
      <c r="U87" s="145">
        <f t="shared" si="21"/>
      </c>
      <c r="V87" s="145">
        <f t="shared" si="21"/>
      </c>
      <c r="W87" s="145">
        <f t="shared" si="21"/>
      </c>
      <c r="X87" s="145">
        <f t="shared" si="21"/>
      </c>
      <c r="Y87" s="145">
        <f t="shared" si="21"/>
      </c>
      <c r="Z87" s="145">
        <f t="shared" si="21"/>
      </c>
      <c r="AA87" s="145">
        <f t="shared" si="21"/>
      </c>
      <c r="AB87" s="145">
        <f t="shared" si="21"/>
      </c>
    </row>
    <row r="88" spans="2:28" ht="12.75">
      <c r="B88" s="23" t="s">
        <v>574</v>
      </c>
      <c r="C88" s="58" t="s">
        <v>322</v>
      </c>
      <c r="D88" s="131">
        <v>865000</v>
      </c>
      <c r="E88" s="26">
        <v>2017</v>
      </c>
      <c r="F88" s="26" t="s">
        <v>553</v>
      </c>
      <c r="G88" s="27" t="e">
        <f>Q88*(1+'[2]Growth &amp; Demand'!$G$31)^9</f>
        <v>#VALUE!</v>
      </c>
      <c r="H88" s="145">
        <f t="shared" si="16"/>
      </c>
      <c r="I88" s="145">
        <f t="shared" si="19"/>
      </c>
      <c r="J88" s="145">
        <f t="shared" si="19"/>
      </c>
      <c r="K88" s="145">
        <f t="shared" si="20"/>
      </c>
      <c r="L88" s="145">
        <f t="shared" si="20"/>
      </c>
      <c r="M88" s="145">
        <f t="shared" si="20"/>
      </c>
      <c r="N88" s="145">
        <f t="shared" si="20"/>
        <v>865000</v>
      </c>
      <c r="O88" s="145">
        <f t="shared" si="20"/>
      </c>
      <c r="P88" s="145">
        <f t="shared" si="20"/>
      </c>
      <c r="Q88" s="145">
        <f t="shared" si="20"/>
      </c>
      <c r="R88" s="145">
        <f t="shared" si="20"/>
      </c>
      <c r="S88" s="145">
        <f t="shared" si="20"/>
      </c>
      <c r="T88" s="145">
        <f t="shared" si="20"/>
      </c>
      <c r="U88" s="145">
        <f t="shared" si="21"/>
      </c>
      <c r="V88" s="145">
        <f t="shared" si="21"/>
      </c>
      <c r="W88" s="145">
        <f t="shared" si="21"/>
      </c>
      <c r="X88" s="145">
        <f t="shared" si="21"/>
      </c>
      <c r="Y88" s="145">
        <f t="shared" si="21"/>
      </c>
      <c r="Z88" s="145">
        <f t="shared" si="21"/>
      </c>
      <c r="AA88" s="145">
        <f t="shared" si="21"/>
      </c>
      <c r="AB88" s="145">
        <f t="shared" si="21"/>
      </c>
    </row>
    <row r="89" spans="2:28" ht="12.75">
      <c r="B89" s="159" t="s">
        <v>575</v>
      </c>
      <c r="C89" s="58" t="s">
        <v>322</v>
      </c>
      <c r="D89" s="154">
        <v>900000</v>
      </c>
      <c r="E89" s="26">
        <v>2017</v>
      </c>
      <c r="F89" s="26" t="s">
        <v>553</v>
      </c>
      <c r="G89" s="27" t="e">
        <f>Q89*(1+'[2]Growth &amp; Demand'!$G$31)^9</f>
        <v>#VALUE!</v>
      </c>
      <c r="H89" s="145">
        <f t="shared" si="16"/>
      </c>
      <c r="I89" s="145">
        <f t="shared" si="19"/>
      </c>
      <c r="J89" s="145">
        <f t="shared" si="19"/>
      </c>
      <c r="K89" s="145">
        <f t="shared" si="20"/>
      </c>
      <c r="L89" s="145">
        <f t="shared" si="20"/>
      </c>
      <c r="M89" s="145">
        <f t="shared" si="20"/>
      </c>
      <c r="N89" s="145">
        <f t="shared" si="20"/>
        <v>900000</v>
      </c>
      <c r="O89" s="145">
        <f t="shared" si="20"/>
      </c>
      <c r="P89" s="145">
        <f t="shared" si="20"/>
      </c>
      <c r="Q89" s="145">
        <f t="shared" si="20"/>
      </c>
      <c r="R89" s="145">
        <f t="shared" si="20"/>
      </c>
      <c r="S89" s="145">
        <f t="shared" si="20"/>
      </c>
      <c r="T89" s="145">
        <f t="shared" si="20"/>
      </c>
      <c r="U89" s="145">
        <f t="shared" si="21"/>
      </c>
      <c r="V89" s="145">
        <f t="shared" si="21"/>
      </c>
      <c r="W89" s="145">
        <f t="shared" si="21"/>
      </c>
      <c r="X89" s="145">
        <f t="shared" si="21"/>
      </c>
      <c r="Y89" s="145">
        <f t="shared" si="21"/>
      </c>
      <c r="Z89" s="145">
        <f t="shared" si="21"/>
      </c>
      <c r="AA89" s="145">
        <f t="shared" si="21"/>
      </c>
      <c r="AB89" s="145">
        <f t="shared" si="21"/>
      </c>
    </row>
    <row r="90" spans="1:28" ht="12.75">
      <c r="A90" s="149">
        <v>987948</v>
      </c>
      <c r="B90" s="160" t="s">
        <v>576</v>
      </c>
      <c r="C90" s="58" t="s">
        <v>322</v>
      </c>
      <c r="D90" s="152">
        <v>549569</v>
      </c>
      <c r="E90" s="26">
        <v>2019</v>
      </c>
      <c r="F90" s="26" t="s">
        <v>553</v>
      </c>
      <c r="G90" s="27" t="e">
        <f>Q90*(1+'[2]Growth &amp; Demand'!$G$31)^9</f>
        <v>#VALUE!</v>
      </c>
      <c r="H90" s="145">
        <f t="shared" si="16"/>
      </c>
      <c r="I90" s="145">
        <f t="shared" si="19"/>
      </c>
      <c r="J90" s="145">
        <f t="shared" si="19"/>
      </c>
      <c r="K90" s="145">
        <f t="shared" si="20"/>
      </c>
      <c r="L90" s="145">
        <f t="shared" si="20"/>
      </c>
      <c r="M90" s="145">
        <f t="shared" si="20"/>
      </c>
      <c r="N90" s="145">
        <f t="shared" si="20"/>
      </c>
      <c r="O90" s="145">
        <f t="shared" si="20"/>
      </c>
      <c r="P90" s="145">
        <f t="shared" si="20"/>
        <v>549569</v>
      </c>
      <c r="Q90" s="145">
        <f t="shared" si="20"/>
      </c>
      <c r="R90" s="145">
        <f t="shared" si="20"/>
      </c>
      <c r="S90" s="145">
        <f t="shared" si="20"/>
      </c>
      <c r="T90" s="145">
        <f t="shared" si="20"/>
      </c>
      <c r="U90" s="145">
        <f t="shared" si="21"/>
      </c>
      <c r="V90" s="145">
        <f t="shared" si="21"/>
      </c>
      <c r="W90" s="145">
        <f t="shared" si="21"/>
      </c>
      <c r="X90" s="145">
        <f t="shared" si="21"/>
      </c>
      <c r="Y90" s="145">
        <f t="shared" si="21"/>
      </c>
      <c r="Z90" s="145">
        <f t="shared" si="21"/>
      </c>
      <c r="AA90" s="145">
        <f t="shared" si="21"/>
      </c>
      <c r="AB90" s="145">
        <f t="shared" si="21"/>
      </c>
    </row>
    <row r="91" spans="2:28" ht="12.75">
      <c r="B91" s="159" t="s">
        <v>577</v>
      </c>
      <c r="C91" s="58" t="s">
        <v>322</v>
      </c>
      <c r="D91" s="154">
        <v>1000000</v>
      </c>
      <c r="E91" s="26">
        <v>2019</v>
      </c>
      <c r="F91" s="26" t="s">
        <v>553</v>
      </c>
      <c r="G91" s="27" t="e">
        <f>Q91*(1+'[2]Growth &amp; Demand'!$G$31)^9</f>
        <v>#VALUE!</v>
      </c>
      <c r="H91" s="145">
        <f t="shared" si="16"/>
      </c>
      <c r="I91" s="145">
        <f t="shared" si="19"/>
      </c>
      <c r="J91" s="145">
        <f t="shared" si="19"/>
      </c>
      <c r="K91" s="145">
        <f t="shared" si="20"/>
      </c>
      <c r="L91" s="145">
        <f t="shared" si="20"/>
      </c>
      <c r="M91" s="145">
        <f t="shared" si="20"/>
      </c>
      <c r="N91" s="145">
        <f t="shared" si="20"/>
      </c>
      <c r="O91" s="145">
        <f t="shared" si="20"/>
      </c>
      <c r="P91" s="145">
        <f t="shared" si="20"/>
        <v>1000000</v>
      </c>
      <c r="Q91" s="145">
        <f t="shared" si="20"/>
      </c>
      <c r="R91" s="145">
        <f t="shared" si="20"/>
      </c>
      <c r="S91" s="145">
        <f t="shared" si="20"/>
      </c>
      <c r="T91" s="145">
        <f t="shared" si="20"/>
      </c>
      <c r="U91" s="145">
        <f t="shared" si="21"/>
      </c>
      <c r="V91" s="145">
        <f t="shared" si="21"/>
      </c>
      <c r="W91" s="145">
        <f t="shared" si="21"/>
      </c>
      <c r="X91" s="145">
        <f t="shared" si="21"/>
      </c>
      <c r="Y91" s="145">
        <f t="shared" si="21"/>
      </c>
      <c r="Z91" s="145">
        <f t="shared" si="21"/>
      </c>
      <c r="AA91" s="145">
        <f t="shared" si="21"/>
      </c>
      <c r="AB91" s="145">
        <f t="shared" si="21"/>
      </c>
    </row>
    <row r="92" spans="1:28" ht="12.75">
      <c r="A92" s="149">
        <v>987948</v>
      </c>
      <c r="B92" s="161" t="s">
        <v>576</v>
      </c>
      <c r="C92" s="58" t="s">
        <v>322</v>
      </c>
      <c r="D92" s="152">
        <f>4396552-1896552</f>
        <v>2500000</v>
      </c>
      <c r="E92" s="26">
        <v>2020</v>
      </c>
      <c r="F92" s="26" t="s">
        <v>553</v>
      </c>
      <c r="G92" s="27">
        <f>Q92*(1+'[2]Growth &amp; Demand'!$G$31)^9</f>
        <v>3620341.005642165</v>
      </c>
      <c r="H92" s="145">
        <f t="shared" si="16"/>
      </c>
      <c r="I92" s="145">
        <f t="shared" si="19"/>
      </c>
      <c r="J92" s="145">
        <f t="shared" si="19"/>
      </c>
      <c r="K92" s="145">
        <f t="shared" si="20"/>
      </c>
      <c r="L92" s="145">
        <f t="shared" si="20"/>
      </c>
      <c r="M92" s="145">
        <f t="shared" si="20"/>
      </c>
      <c r="N92" s="145">
        <f t="shared" si="20"/>
      </c>
      <c r="O92" s="145">
        <f t="shared" si="20"/>
      </c>
      <c r="P92" s="145">
        <f t="shared" si="20"/>
      </c>
      <c r="Q92" s="145">
        <f t="shared" si="20"/>
        <v>2500000</v>
      </c>
      <c r="R92" s="145">
        <f t="shared" si="20"/>
      </c>
      <c r="S92" s="145">
        <f t="shared" si="20"/>
      </c>
      <c r="T92" s="145">
        <f t="shared" si="20"/>
      </c>
      <c r="U92" s="145">
        <f t="shared" si="21"/>
      </c>
      <c r="V92" s="145">
        <f t="shared" si="21"/>
      </c>
      <c r="W92" s="145">
        <f t="shared" si="21"/>
      </c>
      <c r="X92" s="145">
        <f t="shared" si="21"/>
      </c>
      <c r="Y92" s="145">
        <f t="shared" si="21"/>
      </c>
      <c r="Z92" s="145">
        <f t="shared" si="21"/>
      </c>
      <c r="AA92" s="145">
        <f t="shared" si="21"/>
      </c>
      <c r="AB92" s="145">
        <f t="shared" si="21"/>
      </c>
    </row>
    <row r="93" spans="2:28" ht="12.75">
      <c r="B93" s="162" t="s">
        <v>578</v>
      </c>
      <c r="C93" s="163" t="s">
        <v>322</v>
      </c>
      <c r="D93" s="135">
        <v>0</v>
      </c>
      <c r="E93" s="40">
        <v>2020</v>
      </c>
      <c r="F93" s="26" t="s">
        <v>553</v>
      </c>
      <c r="G93" s="27">
        <f>Q93*(1+'[2]Growth &amp; Demand'!$G$31)^9</f>
        <v>0</v>
      </c>
      <c r="H93" s="145">
        <f t="shared" si="16"/>
      </c>
      <c r="I93" s="145">
        <f t="shared" si="19"/>
      </c>
      <c r="J93" s="145">
        <f t="shared" si="19"/>
      </c>
      <c r="K93" s="145">
        <f aca="true" t="shared" si="22" ref="K93:T102">IF($E93=YEAR+K$2,$D93,"")</f>
      </c>
      <c r="L93" s="145">
        <f t="shared" si="22"/>
      </c>
      <c r="M93" s="145">
        <f t="shared" si="22"/>
      </c>
      <c r="N93" s="145">
        <f t="shared" si="22"/>
      </c>
      <c r="O93" s="145">
        <f t="shared" si="22"/>
      </c>
      <c r="P93" s="145">
        <f t="shared" si="22"/>
      </c>
      <c r="Q93" s="145">
        <f t="shared" si="22"/>
        <v>0</v>
      </c>
      <c r="R93" s="145">
        <f t="shared" si="22"/>
      </c>
      <c r="S93" s="145">
        <f t="shared" si="22"/>
      </c>
      <c r="T93" s="145">
        <f t="shared" si="22"/>
      </c>
      <c r="U93" s="145">
        <f aca="true" t="shared" si="23" ref="U93:AB102">IF($E93=YEAR+U$2,$D93,"")</f>
      </c>
      <c r="V93" s="145">
        <f t="shared" si="23"/>
      </c>
      <c r="W93" s="145">
        <f t="shared" si="23"/>
      </c>
      <c r="X93" s="145">
        <f t="shared" si="23"/>
      </c>
      <c r="Y93" s="145">
        <f t="shared" si="23"/>
      </c>
      <c r="Z93" s="145">
        <f t="shared" si="23"/>
      </c>
      <c r="AA93" s="145">
        <f t="shared" si="23"/>
      </c>
      <c r="AB93" s="145">
        <f t="shared" si="23"/>
      </c>
    </row>
    <row r="94" spans="1:28" ht="12.75">
      <c r="A94" s="143"/>
      <c r="B94" s="23" t="s">
        <v>579</v>
      </c>
      <c r="C94" s="58" t="s">
        <v>322</v>
      </c>
      <c r="D94" s="131">
        <v>201000</v>
      </c>
      <c r="E94" s="26">
        <v>2020</v>
      </c>
      <c r="F94" s="26" t="s">
        <v>553</v>
      </c>
      <c r="G94" s="27">
        <f>Q94*(1+'[2]Growth &amp; Demand'!$G$31)^9</f>
        <v>291075.41685363004</v>
      </c>
      <c r="H94" s="145">
        <f t="shared" si="16"/>
      </c>
      <c r="I94" s="145">
        <f t="shared" si="19"/>
      </c>
      <c r="J94" s="145">
        <f t="shared" si="19"/>
      </c>
      <c r="K94" s="145">
        <f t="shared" si="22"/>
      </c>
      <c r="L94" s="145">
        <f t="shared" si="22"/>
      </c>
      <c r="M94" s="145">
        <f t="shared" si="22"/>
      </c>
      <c r="N94" s="145">
        <f t="shared" si="22"/>
      </c>
      <c r="O94" s="145">
        <f t="shared" si="22"/>
      </c>
      <c r="P94" s="145">
        <f t="shared" si="22"/>
      </c>
      <c r="Q94" s="145">
        <f t="shared" si="22"/>
        <v>201000</v>
      </c>
      <c r="R94" s="145">
        <f t="shared" si="22"/>
      </c>
      <c r="S94" s="145">
        <f t="shared" si="22"/>
      </c>
      <c r="T94" s="145">
        <f t="shared" si="22"/>
      </c>
      <c r="U94" s="145">
        <f t="shared" si="23"/>
      </c>
      <c r="V94" s="145">
        <f t="shared" si="23"/>
      </c>
      <c r="W94" s="145">
        <f t="shared" si="23"/>
      </c>
      <c r="X94" s="145">
        <f t="shared" si="23"/>
      </c>
      <c r="Y94" s="145">
        <f t="shared" si="23"/>
      </c>
      <c r="Z94" s="145">
        <f t="shared" si="23"/>
      </c>
      <c r="AA94" s="145">
        <f t="shared" si="23"/>
      </c>
      <c r="AB94" s="145">
        <f t="shared" si="23"/>
      </c>
    </row>
    <row r="95" spans="2:28" ht="12.75">
      <c r="B95" s="23" t="s">
        <v>580</v>
      </c>
      <c r="C95" s="58" t="s">
        <v>322</v>
      </c>
      <c r="D95" s="131">
        <v>520000</v>
      </c>
      <c r="E95" s="26">
        <v>2020</v>
      </c>
      <c r="F95" s="26" t="s">
        <v>553</v>
      </c>
      <c r="G95" s="27">
        <f>Q95*(1+'[2]Growth &amp; Demand'!$G$31)^9</f>
        <v>753030.9291735702</v>
      </c>
      <c r="H95" s="145">
        <f t="shared" si="16"/>
      </c>
      <c r="I95" s="145">
        <f t="shared" si="19"/>
      </c>
      <c r="J95" s="145">
        <f t="shared" si="19"/>
      </c>
      <c r="K95" s="145">
        <f t="shared" si="22"/>
      </c>
      <c r="L95" s="145">
        <f t="shared" si="22"/>
      </c>
      <c r="M95" s="145">
        <f t="shared" si="22"/>
      </c>
      <c r="N95" s="145">
        <f t="shared" si="22"/>
      </c>
      <c r="O95" s="145">
        <f t="shared" si="22"/>
      </c>
      <c r="P95" s="145">
        <f t="shared" si="22"/>
      </c>
      <c r="Q95" s="145">
        <f t="shared" si="22"/>
        <v>520000</v>
      </c>
      <c r="R95" s="145">
        <f t="shared" si="22"/>
      </c>
      <c r="S95" s="145">
        <f t="shared" si="22"/>
      </c>
      <c r="T95" s="145">
        <f t="shared" si="22"/>
      </c>
      <c r="U95" s="145">
        <f t="shared" si="23"/>
      </c>
      <c r="V95" s="145">
        <f t="shared" si="23"/>
      </c>
      <c r="W95" s="145">
        <f t="shared" si="23"/>
      </c>
      <c r="X95" s="145">
        <f t="shared" si="23"/>
      </c>
      <c r="Y95" s="145">
        <f t="shared" si="23"/>
      </c>
      <c r="Z95" s="145">
        <f t="shared" si="23"/>
      </c>
      <c r="AA95" s="145">
        <f t="shared" si="23"/>
      </c>
      <c r="AB95" s="145">
        <f t="shared" si="23"/>
      </c>
    </row>
    <row r="96" spans="2:28" ht="12.75">
      <c r="B96" s="23" t="s">
        <v>581</v>
      </c>
      <c r="C96" s="58" t="s">
        <v>322</v>
      </c>
      <c r="D96" s="131">
        <v>865000</v>
      </c>
      <c r="E96" s="26">
        <v>2020</v>
      </c>
      <c r="F96" s="26" t="s">
        <v>553</v>
      </c>
      <c r="G96" s="27">
        <f>Q96*(1+'[2]Growth &amp; Demand'!$G$31)^9</f>
        <v>1252637.987952189</v>
      </c>
      <c r="H96" s="145">
        <f t="shared" si="16"/>
      </c>
      <c r="I96" s="145">
        <f t="shared" si="19"/>
      </c>
      <c r="J96" s="145">
        <f t="shared" si="19"/>
      </c>
      <c r="K96" s="145">
        <f t="shared" si="22"/>
      </c>
      <c r="L96" s="145">
        <f t="shared" si="22"/>
      </c>
      <c r="M96" s="145">
        <f t="shared" si="22"/>
      </c>
      <c r="N96" s="145">
        <f t="shared" si="22"/>
      </c>
      <c r="O96" s="145">
        <f t="shared" si="22"/>
      </c>
      <c r="P96" s="145">
        <f t="shared" si="22"/>
      </c>
      <c r="Q96" s="145">
        <f t="shared" si="22"/>
        <v>865000</v>
      </c>
      <c r="R96" s="145">
        <f t="shared" si="22"/>
      </c>
      <c r="S96" s="145">
        <f t="shared" si="22"/>
      </c>
      <c r="T96" s="145">
        <f t="shared" si="22"/>
      </c>
      <c r="U96" s="145">
        <f t="shared" si="23"/>
      </c>
      <c r="V96" s="145">
        <f t="shared" si="23"/>
      </c>
      <c r="W96" s="145">
        <f t="shared" si="23"/>
      </c>
      <c r="X96" s="145">
        <f t="shared" si="23"/>
      </c>
      <c r="Y96" s="145">
        <f t="shared" si="23"/>
      </c>
      <c r="Z96" s="145">
        <f t="shared" si="23"/>
      </c>
      <c r="AA96" s="145">
        <f t="shared" si="23"/>
      </c>
      <c r="AB96" s="145">
        <f t="shared" si="23"/>
      </c>
    </row>
    <row r="97" spans="2:28" ht="12.75">
      <c r="B97" s="23" t="s">
        <v>582</v>
      </c>
      <c r="C97" s="58" t="s">
        <v>322</v>
      </c>
      <c r="D97" s="131">
        <v>1600000</v>
      </c>
      <c r="E97" s="26">
        <v>2020</v>
      </c>
      <c r="F97" s="26" t="s">
        <v>553</v>
      </c>
      <c r="G97" s="27">
        <f>Q97*(1+'[2]Growth &amp; Demand'!$G$31)^9</f>
        <v>2317018.2436109856</v>
      </c>
      <c r="H97" s="145">
        <f t="shared" si="16"/>
      </c>
      <c r="I97" s="145">
        <f t="shared" si="19"/>
      </c>
      <c r="J97" s="145">
        <f t="shared" si="19"/>
      </c>
      <c r="K97" s="145">
        <f t="shared" si="22"/>
      </c>
      <c r="L97" s="145">
        <f t="shared" si="22"/>
      </c>
      <c r="M97" s="145">
        <f t="shared" si="22"/>
      </c>
      <c r="N97" s="145">
        <f t="shared" si="22"/>
      </c>
      <c r="O97" s="145">
        <f t="shared" si="22"/>
      </c>
      <c r="P97" s="145">
        <f t="shared" si="22"/>
      </c>
      <c r="Q97" s="145">
        <f t="shared" si="22"/>
        <v>1600000</v>
      </c>
      <c r="R97" s="145">
        <f t="shared" si="22"/>
      </c>
      <c r="S97" s="145">
        <f t="shared" si="22"/>
      </c>
      <c r="T97" s="145">
        <f t="shared" si="22"/>
      </c>
      <c r="U97" s="145">
        <f t="shared" si="23"/>
      </c>
      <c r="V97" s="145">
        <f t="shared" si="23"/>
      </c>
      <c r="W97" s="145">
        <f t="shared" si="23"/>
      </c>
      <c r="X97" s="145">
        <f t="shared" si="23"/>
      </c>
      <c r="Y97" s="145">
        <f t="shared" si="23"/>
      </c>
      <c r="Z97" s="145">
        <f t="shared" si="23"/>
      </c>
      <c r="AA97" s="145">
        <f t="shared" si="23"/>
      </c>
      <c r="AB97" s="145">
        <f t="shared" si="23"/>
      </c>
    </row>
    <row r="98" spans="2:28" ht="12.75">
      <c r="B98" s="50" t="s">
        <v>583</v>
      </c>
      <c r="C98" s="58" t="s">
        <v>322</v>
      </c>
      <c r="D98" s="131">
        <f>-3500000+3500000</f>
        <v>0</v>
      </c>
      <c r="E98" s="26">
        <v>2020</v>
      </c>
      <c r="F98" s="26" t="s">
        <v>553</v>
      </c>
      <c r="G98" s="27">
        <f>Q98*(1+'[2]Growth &amp; Demand'!$G$31)^9</f>
        <v>0</v>
      </c>
      <c r="H98" s="145">
        <f t="shared" si="16"/>
      </c>
      <c r="I98" s="145">
        <f t="shared" si="19"/>
      </c>
      <c r="J98" s="145">
        <f t="shared" si="19"/>
      </c>
      <c r="K98" s="145">
        <f t="shared" si="22"/>
      </c>
      <c r="L98" s="145">
        <f t="shared" si="22"/>
      </c>
      <c r="M98" s="145">
        <f t="shared" si="22"/>
      </c>
      <c r="N98" s="145">
        <f t="shared" si="22"/>
      </c>
      <c r="O98" s="145">
        <f t="shared" si="22"/>
      </c>
      <c r="P98" s="145">
        <f t="shared" si="22"/>
      </c>
      <c r="Q98" s="145">
        <f t="shared" si="22"/>
        <v>0</v>
      </c>
      <c r="R98" s="145">
        <f t="shared" si="22"/>
      </c>
      <c r="S98" s="145">
        <f t="shared" si="22"/>
      </c>
      <c r="T98" s="145">
        <f t="shared" si="22"/>
      </c>
      <c r="U98" s="145">
        <f t="shared" si="23"/>
      </c>
      <c r="V98" s="145">
        <f t="shared" si="23"/>
      </c>
      <c r="W98" s="145">
        <f t="shared" si="23"/>
      </c>
      <c r="X98" s="145">
        <f t="shared" si="23"/>
      </c>
      <c r="Y98" s="145">
        <f t="shared" si="23"/>
      </c>
      <c r="Z98" s="145">
        <f t="shared" si="23"/>
      </c>
      <c r="AA98" s="145">
        <f t="shared" si="23"/>
      </c>
      <c r="AB98" s="145">
        <f t="shared" si="23"/>
      </c>
    </row>
    <row r="99" spans="1:28" ht="12.75">
      <c r="A99" s="149">
        <v>984888</v>
      </c>
      <c r="B99" s="158" t="s">
        <v>584</v>
      </c>
      <c r="C99" s="58" t="s">
        <v>322</v>
      </c>
      <c r="D99" s="131">
        <v>800000</v>
      </c>
      <c r="E99" s="26">
        <v>2020</v>
      </c>
      <c r="F99" s="26" t="s">
        <v>553</v>
      </c>
      <c r="G99" s="27">
        <f>Q99*(1+'[2]Growth &amp; Demand'!$G$31)^9</f>
        <v>1158509.1218054928</v>
      </c>
      <c r="H99" s="145">
        <f t="shared" si="16"/>
      </c>
      <c r="I99" s="145">
        <f t="shared" si="19"/>
      </c>
      <c r="J99" s="145">
        <f t="shared" si="19"/>
      </c>
      <c r="K99" s="145">
        <f t="shared" si="22"/>
      </c>
      <c r="L99" s="145">
        <f t="shared" si="22"/>
      </c>
      <c r="M99" s="145">
        <f t="shared" si="22"/>
      </c>
      <c r="N99" s="145">
        <f t="shared" si="22"/>
      </c>
      <c r="O99" s="145">
        <f t="shared" si="22"/>
      </c>
      <c r="P99" s="145">
        <f t="shared" si="22"/>
      </c>
      <c r="Q99" s="145">
        <f t="shared" si="22"/>
        <v>800000</v>
      </c>
      <c r="R99" s="145">
        <f t="shared" si="22"/>
      </c>
      <c r="S99" s="145">
        <f t="shared" si="22"/>
      </c>
      <c r="T99" s="145">
        <f t="shared" si="22"/>
      </c>
      <c r="U99" s="145">
        <f t="shared" si="23"/>
      </c>
      <c r="V99" s="145">
        <f t="shared" si="23"/>
      </c>
      <c r="W99" s="145">
        <f t="shared" si="23"/>
      </c>
      <c r="X99" s="145">
        <f t="shared" si="23"/>
      </c>
      <c r="Y99" s="145">
        <f t="shared" si="23"/>
      </c>
      <c r="Z99" s="145">
        <f t="shared" si="23"/>
      </c>
      <c r="AA99" s="145">
        <f t="shared" si="23"/>
      </c>
      <c r="AB99" s="145">
        <f t="shared" si="23"/>
      </c>
    </row>
    <row r="100" spans="2:28" ht="12.75">
      <c r="B100" s="23" t="s">
        <v>585</v>
      </c>
      <c r="C100" s="58" t="s">
        <v>322</v>
      </c>
      <c r="D100" s="131">
        <v>267000</v>
      </c>
      <c r="E100" s="26">
        <v>2020</v>
      </c>
      <c r="F100" s="26" t="s">
        <v>128</v>
      </c>
      <c r="G100" s="27" t="e">
        <f>T100*(1+'[2]Growth &amp; Demand'!$G$31)^12</f>
        <v>#VALUE!</v>
      </c>
      <c r="H100" s="145">
        <f t="shared" si="16"/>
      </c>
      <c r="I100" s="145">
        <f t="shared" si="19"/>
      </c>
      <c r="J100" s="145">
        <f t="shared" si="19"/>
      </c>
      <c r="K100" s="145">
        <f t="shared" si="22"/>
      </c>
      <c r="L100" s="145">
        <f t="shared" si="22"/>
      </c>
      <c r="M100" s="145">
        <f t="shared" si="22"/>
      </c>
      <c r="N100" s="145">
        <f t="shared" si="22"/>
      </c>
      <c r="O100" s="145">
        <f t="shared" si="22"/>
      </c>
      <c r="P100" s="145">
        <f t="shared" si="22"/>
      </c>
      <c r="Q100" s="145">
        <f t="shared" si="22"/>
        <v>267000</v>
      </c>
      <c r="R100" s="145">
        <f t="shared" si="22"/>
      </c>
      <c r="S100" s="145">
        <f t="shared" si="22"/>
      </c>
      <c r="T100" s="145">
        <f t="shared" si="22"/>
      </c>
      <c r="U100" s="145">
        <f t="shared" si="23"/>
      </c>
      <c r="V100" s="145">
        <f t="shared" si="23"/>
      </c>
      <c r="W100" s="145">
        <f t="shared" si="23"/>
      </c>
      <c r="X100" s="145">
        <f t="shared" si="23"/>
      </c>
      <c r="Y100" s="145">
        <f t="shared" si="23"/>
      </c>
      <c r="Z100" s="145">
        <f t="shared" si="23"/>
      </c>
      <c r="AA100" s="145">
        <f t="shared" si="23"/>
      </c>
      <c r="AB100" s="145">
        <f t="shared" si="23"/>
      </c>
    </row>
    <row r="101" spans="2:28" ht="12.75">
      <c r="B101" s="23" t="s">
        <v>586</v>
      </c>
      <c r="C101" s="58" t="s">
        <v>322</v>
      </c>
      <c r="D101" s="131">
        <v>54000</v>
      </c>
      <c r="E101" s="26">
        <v>2020</v>
      </c>
      <c r="F101" s="26" t="s">
        <v>128</v>
      </c>
      <c r="G101" s="27" t="e">
        <f>T101*(1+'[2]Growth &amp; Demand'!$G$31)^12</f>
        <v>#VALUE!</v>
      </c>
      <c r="H101" s="145">
        <f t="shared" si="16"/>
      </c>
      <c r="I101" s="145">
        <f t="shared" si="19"/>
      </c>
      <c r="J101" s="145">
        <f t="shared" si="19"/>
      </c>
      <c r="K101" s="145">
        <f t="shared" si="22"/>
      </c>
      <c r="L101" s="145">
        <f t="shared" si="22"/>
      </c>
      <c r="M101" s="145">
        <f t="shared" si="22"/>
      </c>
      <c r="N101" s="145">
        <f t="shared" si="22"/>
      </c>
      <c r="O101" s="145">
        <f t="shared" si="22"/>
      </c>
      <c r="P101" s="145">
        <f t="shared" si="22"/>
      </c>
      <c r="Q101" s="145">
        <f t="shared" si="22"/>
        <v>54000</v>
      </c>
      <c r="R101" s="145">
        <f t="shared" si="22"/>
      </c>
      <c r="S101" s="145">
        <f t="shared" si="22"/>
      </c>
      <c r="T101" s="145">
        <f t="shared" si="22"/>
      </c>
      <c r="U101" s="145">
        <f t="shared" si="23"/>
      </c>
      <c r="V101" s="145">
        <f t="shared" si="23"/>
      </c>
      <c r="W101" s="145">
        <f t="shared" si="23"/>
      </c>
      <c r="X101" s="145">
        <f t="shared" si="23"/>
      </c>
      <c r="Y101" s="145">
        <f t="shared" si="23"/>
      </c>
      <c r="Z101" s="145">
        <f t="shared" si="23"/>
      </c>
      <c r="AA101" s="145">
        <f t="shared" si="23"/>
      </c>
      <c r="AB101" s="145">
        <f t="shared" si="23"/>
      </c>
    </row>
    <row r="102" spans="2:28" ht="12.75">
      <c r="B102" s="23" t="s">
        <v>587</v>
      </c>
      <c r="C102" s="58" t="s">
        <v>322</v>
      </c>
      <c r="D102" s="131">
        <v>520000</v>
      </c>
      <c r="E102" s="26">
        <v>2020</v>
      </c>
      <c r="F102" s="26" t="s">
        <v>553</v>
      </c>
      <c r="G102" s="27" t="e">
        <f>V102*(1+'[2]Growth &amp; Demand'!$G$31)^14</f>
        <v>#VALUE!</v>
      </c>
      <c r="H102" s="145">
        <f t="shared" si="16"/>
      </c>
      <c r="I102" s="145">
        <f aca="true" t="shared" si="24" ref="I102:J123">IF($E102=YEAR+I$2,$D102,"")</f>
      </c>
      <c r="J102" s="145">
        <f t="shared" si="24"/>
      </c>
      <c r="K102" s="145">
        <f t="shared" si="22"/>
      </c>
      <c r="L102" s="145">
        <f t="shared" si="22"/>
      </c>
      <c r="M102" s="145">
        <f t="shared" si="22"/>
      </c>
      <c r="N102" s="145">
        <f t="shared" si="22"/>
      </c>
      <c r="O102" s="145">
        <f t="shared" si="22"/>
      </c>
      <c r="P102" s="145">
        <f t="shared" si="22"/>
      </c>
      <c r="Q102" s="145">
        <f t="shared" si="22"/>
        <v>520000</v>
      </c>
      <c r="R102" s="145">
        <f t="shared" si="22"/>
      </c>
      <c r="S102" s="145">
        <f t="shared" si="22"/>
      </c>
      <c r="T102" s="145">
        <f t="shared" si="22"/>
      </c>
      <c r="U102" s="145">
        <f t="shared" si="23"/>
      </c>
      <c r="V102" s="145">
        <f t="shared" si="23"/>
      </c>
      <c r="W102" s="145">
        <f t="shared" si="23"/>
      </c>
      <c r="X102" s="145">
        <f t="shared" si="23"/>
      </c>
      <c r="Y102" s="145">
        <f t="shared" si="23"/>
      </c>
      <c r="Z102" s="145">
        <f t="shared" si="23"/>
      </c>
      <c r="AA102" s="145">
        <f t="shared" si="23"/>
      </c>
      <c r="AB102" s="145">
        <f t="shared" si="23"/>
      </c>
    </row>
    <row r="103" spans="2:28" ht="12.75">
      <c r="B103" s="23" t="s">
        <v>588</v>
      </c>
      <c r="C103" s="58" t="s">
        <v>322</v>
      </c>
      <c r="D103" s="131">
        <v>520000</v>
      </c>
      <c r="E103" s="26">
        <v>2020</v>
      </c>
      <c r="F103" s="26" t="s">
        <v>553</v>
      </c>
      <c r="G103" s="27" t="e">
        <f>V103*(1+'[2]Growth &amp; Demand'!$G$31)^14</f>
        <v>#VALUE!</v>
      </c>
      <c r="H103" s="145">
        <f t="shared" si="16"/>
      </c>
      <c r="I103" s="145">
        <f t="shared" si="24"/>
      </c>
      <c r="J103" s="145">
        <f t="shared" si="24"/>
      </c>
      <c r="K103" s="145">
        <f aca="true" t="shared" si="25" ref="K103:T112">IF($E103=YEAR+K$2,$D103,"")</f>
      </c>
      <c r="L103" s="145">
        <f t="shared" si="25"/>
      </c>
      <c r="M103" s="145">
        <f t="shared" si="25"/>
      </c>
      <c r="N103" s="145">
        <f t="shared" si="25"/>
      </c>
      <c r="O103" s="145">
        <f t="shared" si="25"/>
      </c>
      <c r="P103" s="145">
        <f t="shared" si="25"/>
      </c>
      <c r="Q103" s="145">
        <f t="shared" si="25"/>
        <v>520000</v>
      </c>
      <c r="R103" s="145">
        <f t="shared" si="25"/>
      </c>
      <c r="S103" s="145">
        <f t="shared" si="25"/>
      </c>
      <c r="T103" s="145">
        <f t="shared" si="25"/>
      </c>
      <c r="U103" s="145">
        <f aca="true" t="shared" si="26" ref="U103:AB112">IF($E103=YEAR+U$2,$D103,"")</f>
      </c>
      <c r="V103" s="145">
        <f t="shared" si="26"/>
      </c>
      <c r="W103" s="145">
        <f t="shared" si="26"/>
      </c>
      <c r="X103" s="145">
        <f t="shared" si="26"/>
      </c>
      <c r="Y103" s="145">
        <f t="shared" si="26"/>
      </c>
      <c r="Z103" s="145">
        <f t="shared" si="26"/>
      </c>
      <c r="AA103" s="145">
        <f t="shared" si="26"/>
      </c>
      <c r="AB103" s="145">
        <f t="shared" si="26"/>
      </c>
    </row>
    <row r="104" spans="2:28" ht="12.75">
      <c r="B104" s="23" t="s">
        <v>589</v>
      </c>
      <c r="C104" s="58" t="s">
        <v>322</v>
      </c>
      <c r="D104" s="131">
        <v>865000</v>
      </c>
      <c r="E104" s="26">
        <v>2020</v>
      </c>
      <c r="F104" s="26" t="s">
        <v>553</v>
      </c>
      <c r="G104" s="27" t="e">
        <f>V104*(1+'[2]Growth &amp; Demand'!$G$31)^14</f>
        <v>#VALUE!</v>
      </c>
      <c r="H104" s="145">
        <f t="shared" si="16"/>
      </c>
      <c r="I104" s="145">
        <f t="shared" si="24"/>
      </c>
      <c r="J104" s="145">
        <f t="shared" si="24"/>
      </c>
      <c r="K104" s="145">
        <f t="shared" si="25"/>
      </c>
      <c r="L104" s="145">
        <f t="shared" si="25"/>
      </c>
      <c r="M104" s="145">
        <f t="shared" si="25"/>
      </c>
      <c r="N104" s="145">
        <f t="shared" si="25"/>
      </c>
      <c r="O104" s="145">
        <f t="shared" si="25"/>
      </c>
      <c r="P104" s="145">
        <f t="shared" si="25"/>
      </c>
      <c r="Q104" s="145">
        <f t="shared" si="25"/>
        <v>865000</v>
      </c>
      <c r="R104" s="145">
        <f t="shared" si="25"/>
      </c>
      <c r="S104" s="145">
        <f t="shared" si="25"/>
      </c>
      <c r="T104" s="145">
        <f t="shared" si="25"/>
      </c>
      <c r="U104" s="145">
        <f t="shared" si="26"/>
      </c>
      <c r="V104" s="145">
        <f t="shared" si="26"/>
      </c>
      <c r="W104" s="145">
        <f t="shared" si="26"/>
      </c>
      <c r="X104" s="145">
        <f t="shared" si="26"/>
      </c>
      <c r="Y104" s="145">
        <f t="shared" si="26"/>
      </c>
      <c r="Z104" s="145">
        <f t="shared" si="26"/>
      </c>
      <c r="AA104" s="145">
        <f t="shared" si="26"/>
      </c>
      <c r="AB104" s="145">
        <f t="shared" si="26"/>
      </c>
    </row>
    <row r="105" spans="2:28" ht="12.75">
      <c r="B105" s="23" t="s">
        <v>590</v>
      </c>
      <c r="C105" s="58" t="s">
        <v>322</v>
      </c>
      <c r="D105" s="131">
        <v>220000</v>
      </c>
      <c r="E105" s="26">
        <v>2020</v>
      </c>
      <c r="F105" s="26" t="s">
        <v>553</v>
      </c>
      <c r="G105" s="27" t="e">
        <f>V105*(1+'[2]Growth &amp; Demand'!$G$31)^14</f>
        <v>#VALUE!</v>
      </c>
      <c r="H105" s="145">
        <f aca="true" t="shared" si="27" ref="H105:H123">IF($E105=YEAR+H$2,$D105,"")</f>
      </c>
      <c r="I105" s="145">
        <f t="shared" si="24"/>
      </c>
      <c r="J105" s="145">
        <f t="shared" si="24"/>
      </c>
      <c r="K105" s="145">
        <f t="shared" si="25"/>
      </c>
      <c r="L105" s="145">
        <f t="shared" si="25"/>
      </c>
      <c r="M105" s="145">
        <f t="shared" si="25"/>
      </c>
      <c r="N105" s="145">
        <f t="shared" si="25"/>
      </c>
      <c r="O105" s="145">
        <f t="shared" si="25"/>
      </c>
      <c r="P105" s="145">
        <f t="shared" si="25"/>
      </c>
      <c r="Q105" s="145">
        <f t="shared" si="25"/>
        <v>220000</v>
      </c>
      <c r="R105" s="145">
        <f t="shared" si="25"/>
      </c>
      <c r="S105" s="145">
        <f t="shared" si="25"/>
      </c>
      <c r="T105" s="145">
        <f t="shared" si="25"/>
      </c>
      <c r="U105" s="145">
        <f t="shared" si="26"/>
      </c>
      <c r="V105" s="145">
        <f t="shared" si="26"/>
      </c>
      <c r="W105" s="145">
        <f t="shared" si="26"/>
      </c>
      <c r="X105" s="145">
        <f t="shared" si="26"/>
      </c>
      <c r="Y105" s="145">
        <f t="shared" si="26"/>
      </c>
      <c r="Z105" s="145">
        <f t="shared" si="26"/>
      </c>
      <c r="AA105" s="145">
        <f t="shared" si="26"/>
      </c>
      <c r="AB105" s="145">
        <f t="shared" si="26"/>
      </c>
    </row>
    <row r="106" spans="2:28" ht="12.75">
      <c r="B106" s="23" t="s">
        <v>591</v>
      </c>
      <c r="C106" s="58" t="s">
        <v>322</v>
      </c>
      <c r="D106" s="131">
        <v>220000</v>
      </c>
      <c r="E106" s="26">
        <v>2020</v>
      </c>
      <c r="F106" s="26" t="s">
        <v>553</v>
      </c>
      <c r="G106" s="27" t="e">
        <f>V106*(1+'[2]Growth &amp; Demand'!$G$31)^14</f>
        <v>#VALUE!</v>
      </c>
      <c r="H106" s="145">
        <f t="shared" si="27"/>
      </c>
      <c r="I106" s="145">
        <f t="shared" si="24"/>
      </c>
      <c r="J106" s="145">
        <f t="shared" si="24"/>
      </c>
      <c r="K106" s="145">
        <f t="shared" si="25"/>
      </c>
      <c r="L106" s="145">
        <f t="shared" si="25"/>
      </c>
      <c r="M106" s="145">
        <f t="shared" si="25"/>
      </c>
      <c r="N106" s="145">
        <f t="shared" si="25"/>
      </c>
      <c r="O106" s="145">
        <f t="shared" si="25"/>
      </c>
      <c r="P106" s="145">
        <f t="shared" si="25"/>
      </c>
      <c r="Q106" s="145">
        <f t="shared" si="25"/>
        <v>220000</v>
      </c>
      <c r="R106" s="145">
        <f t="shared" si="25"/>
      </c>
      <c r="S106" s="145">
        <f t="shared" si="25"/>
      </c>
      <c r="T106" s="145">
        <f t="shared" si="25"/>
      </c>
      <c r="U106" s="145">
        <f t="shared" si="26"/>
      </c>
      <c r="V106" s="145">
        <f t="shared" si="26"/>
      </c>
      <c r="W106" s="145">
        <f t="shared" si="26"/>
      </c>
      <c r="X106" s="145">
        <f t="shared" si="26"/>
      </c>
      <c r="Y106" s="145">
        <f t="shared" si="26"/>
      </c>
      <c r="Z106" s="145">
        <f t="shared" si="26"/>
      </c>
      <c r="AA106" s="145">
        <f t="shared" si="26"/>
      </c>
      <c r="AB106" s="145">
        <f t="shared" si="26"/>
      </c>
    </row>
    <row r="107" spans="1:28" ht="12.75">
      <c r="A107" s="1">
        <v>976593</v>
      </c>
      <c r="B107" s="23" t="s">
        <v>592</v>
      </c>
      <c r="C107" s="58" t="s">
        <v>322</v>
      </c>
      <c r="D107" s="131">
        <v>2155000</v>
      </c>
      <c r="E107" s="26">
        <v>2020</v>
      </c>
      <c r="F107" s="26" t="s">
        <v>553</v>
      </c>
      <c r="G107" s="27" t="e">
        <f>V107*(1+'[2]Growth &amp; Demand'!$G$31)^14</f>
        <v>#VALUE!</v>
      </c>
      <c r="H107" s="145">
        <f t="shared" si="27"/>
      </c>
      <c r="I107" s="145">
        <f t="shared" si="24"/>
      </c>
      <c r="J107" s="145">
        <f t="shared" si="24"/>
      </c>
      <c r="K107" s="145">
        <f t="shared" si="25"/>
      </c>
      <c r="L107" s="145">
        <f t="shared" si="25"/>
      </c>
      <c r="M107" s="145">
        <f t="shared" si="25"/>
      </c>
      <c r="N107" s="145">
        <f t="shared" si="25"/>
      </c>
      <c r="O107" s="145">
        <f t="shared" si="25"/>
      </c>
      <c r="P107" s="145">
        <f t="shared" si="25"/>
      </c>
      <c r="Q107" s="145">
        <f t="shared" si="25"/>
        <v>2155000</v>
      </c>
      <c r="R107" s="145">
        <f t="shared" si="25"/>
      </c>
      <c r="S107" s="145">
        <f t="shared" si="25"/>
      </c>
      <c r="T107" s="145">
        <f t="shared" si="25"/>
      </c>
      <c r="U107" s="145">
        <f t="shared" si="26"/>
      </c>
      <c r="V107" s="145">
        <f t="shared" si="26"/>
      </c>
      <c r="W107" s="145">
        <f t="shared" si="26"/>
      </c>
      <c r="X107" s="145">
        <f t="shared" si="26"/>
      </c>
      <c r="Y107" s="145">
        <f t="shared" si="26"/>
      </c>
      <c r="Z107" s="145">
        <f t="shared" si="26"/>
      </c>
      <c r="AA107" s="145">
        <f t="shared" si="26"/>
      </c>
      <c r="AB107" s="145">
        <f t="shared" si="26"/>
      </c>
    </row>
    <row r="108" spans="2:28" ht="12.75">
      <c r="B108" s="23" t="s">
        <v>593</v>
      </c>
      <c r="C108" s="58" t="s">
        <v>322</v>
      </c>
      <c r="D108" s="131">
        <v>220000</v>
      </c>
      <c r="E108" s="26">
        <v>2020</v>
      </c>
      <c r="F108" s="26" t="s">
        <v>128</v>
      </c>
      <c r="G108" s="27" t="e">
        <f>AA108*(1+'[2]Growth &amp; Demand'!$G$31)^19</f>
        <v>#VALUE!</v>
      </c>
      <c r="H108" s="145">
        <f t="shared" si="27"/>
      </c>
      <c r="I108" s="145">
        <f t="shared" si="24"/>
      </c>
      <c r="J108" s="145">
        <f t="shared" si="24"/>
      </c>
      <c r="K108" s="145">
        <f t="shared" si="25"/>
      </c>
      <c r="L108" s="145">
        <f t="shared" si="25"/>
      </c>
      <c r="M108" s="145">
        <f t="shared" si="25"/>
      </c>
      <c r="N108" s="145">
        <f t="shared" si="25"/>
      </c>
      <c r="O108" s="145">
        <f t="shared" si="25"/>
      </c>
      <c r="P108" s="145">
        <f t="shared" si="25"/>
      </c>
      <c r="Q108" s="145">
        <f t="shared" si="25"/>
        <v>220000</v>
      </c>
      <c r="R108" s="145">
        <f t="shared" si="25"/>
      </c>
      <c r="S108" s="145">
        <f t="shared" si="25"/>
      </c>
      <c r="T108" s="145">
        <f t="shared" si="25"/>
      </c>
      <c r="U108" s="145">
        <f t="shared" si="26"/>
      </c>
      <c r="V108" s="145">
        <f t="shared" si="26"/>
      </c>
      <c r="W108" s="145">
        <f t="shared" si="26"/>
      </c>
      <c r="X108" s="145">
        <f t="shared" si="26"/>
      </c>
      <c r="Y108" s="145">
        <f t="shared" si="26"/>
      </c>
      <c r="Z108" s="145">
        <f t="shared" si="26"/>
      </c>
      <c r="AA108" s="145">
        <f t="shared" si="26"/>
      </c>
      <c r="AB108" s="145">
        <f t="shared" si="26"/>
      </c>
    </row>
    <row r="109" spans="2:28" ht="12.75">
      <c r="B109" s="23" t="s">
        <v>594</v>
      </c>
      <c r="C109" s="58" t="s">
        <v>322</v>
      </c>
      <c r="D109" s="131">
        <v>855000</v>
      </c>
      <c r="E109" s="26">
        <v>2020</v>
      </c>
      <c r="F109" s="26"/>
      <c r="G109" s="27"/>
      <c r="H109" s="145">
        <f t="shared" si="27"/>
      </c>
      <c r="I109" s="145">
        <f t="shared" si="24"/>
      </c>
      <c r="J109" s="145">
        <f t="shared" si="24"/>
      </c>
      <c r="K109" s="145">
        <f t="shared" si="25"/>
      </c>
      <c r="L109" s="145">
        <f t="shared" si="25"/>
      </c>
      <c r="M109" s="145">
        <f t="shared" si="25"/>
      </c>
      <c r="N109" s="145">
        <f t="shared" si="25"/>
      </c>
      <c r="O109" s="145">
        <f t="shared" si="25"/>
      </c>
      <c r="P109" s="145">
        <f t="shared" si="25"/>
      </c>
      <c r="Q109" s="145">
        <f t="shared" si="25"/>
        <v>855000</v>
      </c>
      <c r="R109" s="145">
        <f t="shared" si="25"/>
      </c>
      <c r="S109" s="145">
        <f t="shared" si="25"/>
      </c>
      <c r="T109" s="145">
        <f t="shared" si="25"/>
      </c>
      <c r="U109" s="145">
        <f t="shared" si="26"/>
      </c>
      <c r="V109" s="145">
        <f t="shared" si="26"/>
      </c>
      <c r="W109" s="145">
        <f t="shared" si="26"/>
      </c>
      <c r="X109" s="145">
        <f t="shared" si="26"/>
      </c>
      <c r="Y109" s="145">
        <f t="shared" si="26"/>
      </c>
      <c r="Z109" s="145">
        <f t="shared" si="26"/>
      </c>
      <c r="AA109" s="145">
        <f t="shared" si="26"/>
      </c>
      <c r="AB109" s="145">
        <f t="shared" si="26"/>
      </c>
    </row>
    <row r="110" spans="2:28" ht="12.75">
      <c r="B110" s="45" t="s">
        <v>595</v>
      </c>
      <c r="C110" s="58" t="s">
        <v>322</v>
      </c>
      <c r="D110" s="63">
        <v>29000</v>
      </c>
      <c r="E110" s="26">
        <v>2023</v>
      </c>
      <c r="F110" s="26"/>
      <c r="G110" s="59"/>
      <c r="H110" s="145">
        <f t="shared" si="27"/>
      </c>
      <c r="I110" s="145">
        <f t="shared" si="24"/>
      </c>
      <c r="J110" s="145">
        <f t="shared" si="24"/>
      </c>
      <c r="K110" s="145">
        <f t="shared" si="25"/>
      </c>
      <c r="L110" s="145">
        <f t="shared" si="25"/>
      </c>
      <c r="M110" s="145">
        <f t="shared" si="25"/>
      </c>
      <c r="N110" s="145">
        <f t="shared" si="25"/>
      </c>
      <c r="O110" s="145">
        <f t="shared" si="25"/>
      </c>
      <c r="P110" s="145">
        <f t="shared" si="25"/>
      </c>
      <c r="Q110" s="145">
        <f t="shared" si="25"/>
      </c>
      <c r="R110" s="145">
        <f t="shared" si="25"/>
      </c>
      <c r="S110" s="145">
        <f t="shared" si="25"/>
      </c>
      <c r="T110" s="145">
        <f t="shared" si="25"/>
        <v>29000</v>
      </c>
      <c r="U110" s="145">
        <f t="shared" si="26"/>
      </c>
      <c r="V110" s="145">
        <f t="shared" si="26"/>
      </c>
      <c r="W110" s="145">
        <f t="shared" si="26"/>
      </c>
      <c r="X110" s="145">
        <f t="shared" si="26"/>
      </c>
      <c r="Y110" s="145">
        <f t="shared" si="26"/>
      </c>
      <c r="Z110" s="145">
        <f t="shared" si="26"/>
      </c>
      <c r="AA110" s="145">
        <f t="shared" si="26"/>
      </c>
      <c r="AB110" s="145">
        <f t="shared" si="26"/>
      </c>
    </row>
    <row r="111" spans="2:28" ht="12.75">
      <c r="B111" s="45" t="s">
        <v>596</v>
      </c>
      <c r="C111" s="58" t="s">
        <v>322</v>
      </c>
      <c r="D111" s="63">
        <v>405000</v>
      </c>
      <c r="E111" s="26">
        <v>2023</v>
      </c>
      <c r="F111" s="26"/>
      <c r="G111" s="59"/>
      <c r="H111" s="145">
        <f t="shared" si="27"/>
      </c>
      <c r="I111" s="145">
        <f t="shared" si="24"/>
      </c>
      <c r="J111" s="145">
        <f t="shared" si="24"/>
      </c>
      <c r="K111" s="145">
        <f t="shared" si="25"/>
      </c>
      <c r="L111" s="145">
        <f t="shared" si="25"/>
      </c>
      <c r="M111" s="145">
        <f t="shared" si="25"/>
      </c>
      <c r="N111" s="145">
        <f t="shared" si="25"/>
      </c>
      <c r="O111" s="145">
        <f t="shared" si="25"/>
      </c>
      <c r="P111" s="145">
        <f t="shared" si="25"/>
      </c>
      <c r="Q111" s="145">
        <f t="shared" si="25"/>
      </c>
      <c r="R111" s="145">
        <f t="shared" si="25"/>
      </c>
      <c r="S111" s="145">
        <f t="shared" si="25"/>
      </c>
      <c r="T111" s="145">
        <f t="shared" si="25"/>
        <v>405000</v>
      </c>
      <c r="U111" s="145">
        <f t="shared" si="26"/>
      </c>
      <c r="V111" s="145">
        <f t="shared" si="26"/>
      </c>
      <c r="W111" s="145">
        <f t="shared" si="26"/>
      </c>
      <c r="X111" s="145">
        <f t="shared" si="26"/>
      </c>
      <c r="Y111" s="145">
        <f t="shared" si="26"/>
      </c>
      <c r="Z111" s="145">
        <f t="shared" si="26"/>
      </c>
      <c r="AA111" s="145">
        <f t="shared" si="26"/>
      </c>
      <c r="AB111" s="145">
        <f t="shared" si="26"/>
      </c>
    </row>
    <row r="112" spans="2:28" ht="12.75">
      <c r="B112" s="164" t="s">
        <v>597</v>
      </c>
      <c r="C112" s="58" t="s">
        <v>322</v>
      </c>
      <c r="D112" s="63">
        <v>347000</v>
      </c>
      <c r="E112" s="26">
        <v>2025</v>
      </c>
      <c r="F112" s="26"/>
      <c r="G112" s="59"/>
      <c r="H112" s="145">
        <f t="shared" si="27"/>
      </c>
      <c r="I112" s="145">
        <f t="shared" si="24"/>
      </c>
      <c r="J112" s="145">
        <f t="shared" si="24"/>
      </c>
      <c r="K112" s="145">
        <f t="shared" si="25"/>
      </c>
      <c r="L112" s="145">
        <f t="shared" si="25"/>
      </c>
      <c r="M112" s="145">
        <f t="shared" si="25"/>
      </c>
      <c r="N112" s="145">
        <f t="shared" si="25"/>
      </c>
      <c r="O112" s="145">
        <f t="shared" si="25"/>
      </c>
      <c r="P112" s="145">
        <f t="shared" si="25"/>
      </c>
      <c r="Q112" s="145">
        <f t="shared" si="25"/>
      </c>
      <c r="R112" s="145">
        <f t="shared" si="25"/>
      </c>
      <c r="S112" s="145">
        <f t="shared" si="25"/>
      </c>
      <c r="T112" s="145">
        <f t="shared" si="25"/>
      </c>
      <c r="U112" s="145">
        <f t="shared" si="26"/>
      </c>
      <c r="V112" s="145">
        <f t="shared" si="26"/>
        <v>347000</v>
      </c>
      <c r="W112" s="145">
        <f t="shared" si="26"/>
      </c>
      <c r="X112" s="145">
        <f t="shared" si="26"/>
      </c>
      <c r="Y112" s="145">
        <f t="shared" si="26"/>
      </c>
      <c r="Z112" s="145">
        <f t="shared" si="26"/>
      </c>
      <c r="AA112" s="145">
        <f t="shared" si="26"/>
      </c>
      <c r="AB112" s="145">
        <f t="shared" si="26"/>
      </c>
    </row>
    <row r="113" spans="2:28" ht="12.75">
      <c r="B113" s="164" t="s">
        <v>598</v>
      </c>
      <c r="C113" s="58" t="s">
        <v>322</v>
      </c>
      <c r="D113" s="63">
        <v>865000</v>
      </c>
      <c r="E113" s="26">
        <v>2025</v>
      </c>
      <c r="F113" s="26"/>
      <c r="G113" s="59"/>
      <c r="H113" s="145">
        <f t="shared" si="27"/>
      </c>
      <c r="I113" s="145">
        <f t="shared" si="24"/>
      </c>
      <c r="J113" s="145">
        <f t="shared" si="24"/>
      </c>
      <c r="K113" s="145">
        <f aca="true" t="shared" si="28" ref="K113:T123">IF($E113=YEAR+K$2,$D113,"")</f>
      </c>
      <c r="L113" s="145">
        <f t="shared" si="28"/>
      </c>
      <c r="M113" s="145">
        <f t="shared" si="28"/>
      </c>
      <c r="N113" s="145">
        <f t="shared" si="28"/>
      </c>
      <c r="O113" s="145">
        <f t="shared" si="28"/>
      </c>
      <c r="P113" s="145">
        <f t="shared" si="28"/>
      </c>
      <c r="Q113" s="145">
        <f t="shared" si="28"/>
      </c>
      <c r="R113" s="145">
        <f t="shared" si="28"/>
      </c>
      <c r="S113" s="145">
        <f t="shared" si="28"/>
      </c>
      <c r="T113" s="145">
        <f t="shared" si="28"/>
      </c>
      <c r="U113" s="145">
        <f aca="true" t="shared" si="29" ref="U113:AB123">IF($E113=YEAR+U$2,$D113,"")</f>
      </c>
      <c r="V113" s="145">
        <f t="shared" si="29"/>
        <v>865000</v>
      </c>
      <c r="W113" s="145">
        <f t="shared" si="29"/>
      </c>
      <c r="X113" s="145">
        <f t="shared" si="29"/>
      </c>
      <c r="Y113" s="145">
        <f t="shared" si="29"/>
      </c>
      <c r="Z113" s="145">
        <f t="shared" si="29"/>
      </c>
      <c r="AA113" s="145">
        <f t="shared" si="29"/>
      </c>
      <c r="AB113" s="145">
        <f t="shared" si="29"/>
      </c>
    </row>
    <row r="114" spans="2:28" ht="12.75">
      <c r="B114" s="164" t="s">
        <v>599</v>
      </c>
      <c r="C114" s="58" t="s">
        <v>322</v>
      </c>
      <c r="D114" s="63">
        <v>3741000</v>
      </c>
      <c r="E114" s="26">
        <v>2025</v>
      </c>
      <c r="F114" s="26"/>
      <c r="G114" s="59"/>
      <c r="H114" s="145">
        <f t="shared" si="27"/>
      </c>
      <c r="I114" s="145">
        <f t="shared" si="24"/>
      </c>
      <c r="J114" s="145">
        <f t="shared" si="24"/>
      </c>
      <c r="K114" s="145">
        <f t="shared" si="28"/>
      </c>
      <c r="L114" s="145">
        <f t="shared" si="28"/>
      </c>
      <c r="M114" s="145">
        <f t="shared" si="28"/>
      </c>
      <c r="N114" s="145">
        <f t="shared" si="28"/>
      </c>
      <c r="O114" s="145">
        <f t="shared" si="28"/>
      </c>
      <c r="P114" s="145">
        <f t="shared" si="28"/>
      </c>
      <c r="Q114" s="145">
        <f t="shared" si="28"/>
      </c>
      <c r="R114" s="145">
        <f t="shared" si="28"/>
      </c>
      <c r="S114" s="145">
        <f t="shared" si="28"/>
      </c>
      <c r="T114" s="145">
        <f t="shared" si="28"/>
      </c>
      <c r="U114" s="145">
        <f t="shared" si="29"/>
      </c>
      <c r="V114" s="145">
        <f t="shared" si="29"/>
        <v>3741000</v>
      </c>
      <c r="W114" s="145">
        <f t="shared" si="29"/>
      </c>
      <c r="X114" s="145">
        <f t="shared" si="29"/>
      </c>
      <c r="Y114" s="145">
        <f t="shared" si="29"/>
      </c>
      <c r="Z114" s="145">
        <f t="shared" si="29"/>
      </c>
      <c r="AA114" s="145">
        <f t="shared" si="29"/>
      </c>
      <c r="AB114" s="145">
        <f t="shared" si="29"/>
      </c>
    </row>
    <row r="115" spans="2:28" ht="12.75">
      <c r="B115" s="164" t="s">
        <v>600</v>
      </c>
      <c r="C115" s="58" t="s">
        <v>322</v>
      </c>
      <c r="D115" s="63">
        <v>220000</v>
      </c>
      <c r="E115" s="26">
        <v>2025</v>
      </c>
      <c r="F115" s="26"/>
      <c r="G115" s="59"/>
      <c r="H115" s="145">
        <f t="shared" si="27"/>
      </c>
      <c r="I115" s="145">
        <f t="shared" si="24"/>
      </c>
      <c r="J115" s="145">
        <f t="shared" si="24"/>
      </c>
      <c r="K115" s="145">
        <f t="shared" si="28"/>
      </c>
      <c r="L115" s="145">
        <f t="shared" si="28"/>
      </c>
      <c r="M115" s="145">
        <f t="shared" si="28"/>
      </c>
      <c r="N115" s="145">
        <f t="shared" si="28"/>
      </c>
      <c r="O115" s="145">
        <f t="shared" si="28"/>
      </c>
      <c r="P115" s="145">
        <f t="shared" si="28"/>
      </c>
      <c r="Q115" s="145">
        <f t="shared" si="28"/>
      </c>
      <c r="R115" s="145">
        <f t="shared" si="28"/>
      </c>
      <c r="S115" s="145">
        <f t="shared" si="28"/>
      </c>
      <c r="T115" s="145">
        <f t="shared" si="28"/>
      </c>
      <c r="U115" s="145">
        <f t="shared" si="29"/>
      </c>
      <c r="V115" s="145">
        <f t="shared" si="29"/>
        <v>220000</v>
      </c>
      <c r="W115" s="145">
        <f t="shared" si="29"/>
      </c>
      <c r="X115" s="145">
        <f t="shared" si="29"/>
      </c>
      <c r="Y115" s="145">
        <f t="shared" si="29"/>
      </c>
      <c r="Z115" s="145">
        <f t="shared" si="29"/>
      </c>
      <c r="AA115" s="145">
        <f t="shared" si="29"/>
      </c>
      <c r="AB115" s="145">
        <f t="shared" si="29"/>
      </c>
    </row>
    <row r="116" spans="2:28" ht="12.75">
      <c r="B116" s="164" t="s">
        <v>601</v>
      </c>
      <c r="C116" s="58" t="s">
        <v>322</v>
      </c>
      <c r="D116" s="63">
        <v>220000</v>
      </c>
      <c r="E116" s="26">
        <v>2025</v>
      </c>
      <c r="F116" s="26"/>
      <c r="G116" s="59"/>
      <c r="H116" s="145">
        <f t="shared" si="27"/>
      </c>
      <c r="I116" s="145">
        <f t="shared" si="24"/>
      </c>
      <c r="J116" s="145">
        <f t="shared" si="24"/>
      </c>
      <c r="K116" s="145">
        <f t="shared" si="28"/>
      </c>
      <c r="L116" s="145">
        <f t="shared" si="28"/>
      </c>
      <c r="M116" s="145">
        <f t="shared" si="28"/>
      </c>
      <c r="N116" s="145">
        <f t="shared" si="28"/>
      </c>
      <c r="O116" s="145">
        <f t="shared" si="28"/>
      </c>
      <c r="P116" s="145">
        <f t="shared" si="28"/>
      </c>
      <c r="Q116" s="145">
        <f t="shared" si="28"/>
      </c>
      <c r="R116" s="145">
        <f t="shared" si="28"/>
      </c>
      <c r="S116" s="145">
        <f t="shared" si="28"/>
      </c>
      <c r="T116" s="145">
        <f t="shared" si="28"/>
      </c>
      <c r="U116" s="145">
        <f t="shared" si="29"/>
      </c>
      <c r="V116" s="145">
        <f t="shared" si="29"/>
        <v>220000</v>
      </c>
      <c r="W116" s="145">
        <f t="shared" si="29"/>
      </c>
      <c r="X116" s="145">
        <f t="shared" si="29"/>
      </c>
      <c r="Y116" s="145">
        <f t="shared" si="29"/>
      </c>
      <c r="Z116" s="145">
        <f t="shared" si="29"/>
      </c>
      <c r="AA116" s="145">
        <f t="shared" si="29"/>
      </c>
      <c r="AB116" s="145">
        <f t="shared" si="29"/>
      </c>
    </row>
    <row r="117" spans="2:28" ht="12.75">
      <c r="B117" s="164" t="s">
        <v>602</v>
      </c>
      <c r="C117" s="58" t="s">
        <v>322</v>
      </c>
      <c r="D117" s="63">
        <v>1500000</v>
      </c>
      <c r="E117" s="26">
        <v>2025</v>
      </c>
      <c r="F117" s="26"/>
      <c r="G117" s="59"/>
      <c r="H117" s="145">
        <f t="shared" si="27"/>
      </c>
      <c r="I117" s="145">
        <f t="shared" si="24"/>
      </c>
      <c r="J117" s="145">
        <f t="shared" si="24"/>
      </c>
      <c r="K117" s="145">
        <f t="shared" si="28"/>
      </c>
      <c r="L117" s="145">
        <f t="shared" si="28"/>
      </c>
      <c r="M117" s="145">
        <f t="shared" si="28"/>
      </c>
      <c r="N117" s="145">
        <f t="shared" si="28"/>
      </c>
      <c r="O117" s="145">
        <f t="shared" si="28"/>
      </c>
      <c r="P117" s="145">
        <f t="shared" si="28"/>
      </c>
      <c r="Q117" s="145">
        <f t="shared" si="28"/>
      </c>
      <c r="R117" s="145">
        <f t="shared" si="28"/>
      </c>
      <c r="S117" s="145">
        <f t="shared" si="28"/>
      </c>
      <c r="T117" s="145">
        <f t="shared" si="28"/>
      </c>
      <c r="U117" s="145">
        <f t="shared" si="29"/>
      </c>
      <c r="V117" s="145">
        <f t="shared" si="29"/>
        <v>1500000</v>
      </c>
      <c r="W117" s="145">
        <f t="shared" si="29"/>
      </c>
      <c r="X117" s="145">
        <f t="shared" si="29"/>
      </c>
      <c r="Y117" s="145">
        <f t="shared" si="29"/>
      </c>
      <c r="Z117" s="145">
        <f t="shared" si="29"/>
      </c>
      <c r="AA117" s="145">
        <f t="shared" si="29"/>
      </c>
      <c r="AB117" s="145">
        <f t="shared" si="29"/>
      </c>
    </row>
    <row r="118" spans="2:28" ht="12.75">
      <c r="B118" s="45" t="s">
        <v>603</v>
      </c>
      <c r="C118" s="58" t="s">
        <v>322</v>
      </c>
      <c r="D118" s="63">
        <v>865000</v>
      </c>
      <c r="E118" s="26">
        <v>2030</v>
      </c>
      <c r="F118" s="26"/>
      <c r="G118" s="59"/>
      <c r="H118" s="145">
        <f t="shared" si="27"/>
      </c>
      <c r="I118" s="145">
        <f t="shared" si="24"/>
      </c>
      <c r="J118" s="145">
        <f t="shared" si="24"/>
      </c>
      <c r="K118" s="145">
        <f t="shared" si="28"/>
      </c>
      <c r="L118" s="145">
        <f t="shared" si="28"/>
      </c>
      <c r="M118" s="145">
        <f t="shared" si="28"/>
      </c>
      <c r="N118" s="145">
        <f t="shared" si="28"/>
      </c>
      <c r="O118" s="145">
        <f t="shared" si="28"/>
      </c>
      <c r="P118" s="145">
        <f t="shared" si="28"/>
      </c>
      <c r="Q118" s="145">
        <f t="shared" si="28"/>
      </c>
      <c r="R118" s="145">
        <f t="shared" si="28"/>
      </c>
      <c r="S118" s="145">
        <f t="shared" si="28"/>
      </c>
      <c r="T118" s="145">
        <f t="shared" si="28"/>
      </c>
      <c r="U118" s="145">
        <f t="shared" si="29"/>
      </c>
      <c r="V118" s="145">
        <f t="shared" si="29"/>
      </c>
      <c r="W118" s="145">
        <f t="shared" si="29"/>
      </c>
      <c r="X118" s="145">
        <f t="shared" si="29"/>
      </c>
      <c r="Y118" s="145">
        <f t="shared" si="29"/>
      </c>
      <c r="Z118" s="145">
        <f t="shared" si="29"/>
      </c>
      <c r="AA118" s="145">
        <f t="shared" si="29"/>
        <v>865000</v>
      </c>
      <c r="AB118" s="145">
        <f t="shared" si="29"/>
      </c>
    </row>
    <row r="119" spans="2:28" ht="12.75">
      <c r="B119" s="45" t="s">
        <v>604</v>
      </c>
      <c r="C119" s="58" t="s">
        <v>322</v>
      </c>
      <c r="D119" s="63">
        <v>150000</v>
      </c>
      <c r="E119" s="26">
        <v>2032</v>
      </c>
      <c r="F119" s="26"/>
      <c r="G119" s="59"/>
      <c r="H119" s="145">
        <f t="shared" si="27"/>
      </c>
      <c r="I119" s="145">
        <f t="shared" si="24"/>
      </c>
      <c r="J119" s="145">
        <f t="shared" si="24"/>
      </c>
      <c r="K119" s="145">
        <f t="shared" si="28"/>
      </c>
      <c r="L119" s="145">
        <f t="shared" si="28"/>
      </c>
      <c r="M119" s="145">
        <f t="shared" si="28"/>
      </c>
      <c r="N119" s="145">
        <f t="shared" si="28"/>
      </c>
      <c r="O119" s="145">
        <f t="shared" si="28"/>
      </c>
      <c r="P119" s="145">
        <f t="shared" si="28"/>
      </c>
      <c r="Q119" s="145">
        <f t="shared" si="28"/>
      </c>
      <c r="R119" s="145">
        <f t="shared" si="28"/>
      </c>
      <c r="S119" s="145">
        <f t="shared" si="28"/>
      </c>
      <c r="T119" s="145">
        <f t="shared" si="28"/>
      </c>
      <c r="U119" s="145">
        <f t="shared" si="29"/>
      </c>
      <c r="V119" s="145">
        <f t="shared" si="29"/>
      </c>
      <c r="W119" s="145">
        <f t="shared" si="29"/>
      </c>
      <c r="X119" s="145">
        <f t="shared" si="29"/>
      </c>
      <c r="Y119" s="145">
        <f t="shared" si="29"/>
      </c>
      <c r="Z119" s="145">
        <f t="shared" si="29"/>
      </c>
      <c r="AA119" s="145">
        <f t="shared" si="29"/>
      </c>
      <c r="AB119" s="145">
        <f t="shared" si="29"/>
      </c>
    </row>
    <row r="120" spans="2:28" ht="12.75">
      <c r="B120" s="62"/>
      <c r="C120" s="58"/>
      <c r="D120" s="165"/>
      <c r="E120" s="62"/>
      <c r="F120" s="26"/>
      <c r="G120" s="59"/>
      <c r="H120" s="145">
        <f t="shared" si="27"/>
      </c>
      <c r="I120" s="145">
        <f t="shared" si="24"/>
      </c>
      <c r="J120" s="145">
        <f t="shared" si="24"/>
      </c>
      <c r="K120" s="145">
        <f t="shared" si="28"/>
      </c>
      <c r="L120" s="145">
        <f t="shared" si="28"/>
      </c>
      <c r="M120" s="145">
        <f t="shared" si="28"/>
      </c>
      <c r="N120" s="145">
        <f t="shared" si="28"/>
      </c>
      <c r="O120" s="145">
        <f t="shared" si="28"/>
      </c>
      <c r="P120" s="145">
        <f t="shared" si="28"/>
      </c>
      <c r="Q120" s="145">
        <f t="shared" si="28"/>
      </c>
      <c r="R120" s="145">
        <f t="shared" si="28"/>
      </c>
      <c r="S120" s="145">
        <f t="shared" si="28"/>
      </c>
      <c r="T120" s="145">
        <f t="shared" si="28"/>
      </c>
      <c r="U120" s="145">
        <f t="shared" si="29"/>
      </c>
      <c r="V120" s="145">
        <f t="shared" si="29"/>
      </c>
      <c r="W120" s="145">
        <f t="shared" si="29"/>
      </c>
      <c r="X120" s="145">
        <f t="shared" si="29"/>
      </c>
      <c r="Y120" s="145">
        <f t="shared" si="29"/>
      </c>
      <c r="Z120" s="145">
        <f t="shared" si="29"/>
      </c>
      <c r="AA120" s="145">
        <f t="shared" si="29"/>
      </c>
      <c r="AB120" s="145">
        <f t="shared" si="29"/>
      </c>
    </row>
    <row r="121" spans="2:28" ht="12.75">
      <c r="B121" s="62"/>
      <c r="C121" s="58"/>
      <c r="D121" s="165"/>
      <c r="E121" s="26"/>
      <c r="F121" s="26"/>
      <c r="G121" s="59"/>
      <c r="H121" s="145">
        <f t="shared" si="27"/>
      </c>
      <c r="I121" s="145">
        <f t="shared" si="24"/>
      </c>
      <c r="J121" s="145">
        <f t="shared" si="24"/>
      </c>
      <c r="K121" s="145">
        <f t="shared" si="28"/>
      </c>
      <c r="L121" s="145">
        <f t="shared" si="28"/>
      </c>
      <c r="M121" s="145">
        <f t="shared" si="28"/>
      </c>
      <c r="N121" s="145">
        <f t="shared" si="28"/>
      </c>
      <c r="O121" s="145">
        <f t="shared" si="28"/>
      </c>
      <c r="P121" s="145">
        <f t="shared" si="28"/>
      </c>
      <c r="Q121" s="145">
        <f t="shared" si="28"/>
      </c>
      <c r="R121" s="145">
        <f t="shared" si="28"/>
      </c>
      <c r="S121" s="145">
        <f t="shared" si="28"/>
      </c>
      <c r="T121" s="145">
        <f t="shared" si="28"/>
      </c>
      <c r="U121" s="145">
        <f t="shared" si="29"/>
      </c>
      <c r="V121" s="145">
        <f t="shared" si="29"/>
      </c>
      <c r="W121" s="145">
        <f t="shared" si="29"/>
      </c>
      <c r="X121" s="145">
        <f t="shared" si="29"/>
      </c>
      <c r="Y121" s="145">
        <f t="shared" si="29"/>
      </c>
      <c r="Z121" s="145">
        <f t="shared" si="29"/>
      </c>
      <c r="AA121" s="145">
        <f t="shared" si="29"/>
      </c>
      <c r="AB121" s="145">
        <f t="shared" si="29"/>
      </c>
    </row>
    <row r="122" spans="2:28" ht="12.75">
      <c r="B122" s="62"/>
      <c r="C122" s="58"/>
      <c r="D122" s="165"/>
      <c r="E122" s="26"/>
      <c r="F122" s="26"/>
      <c r="G122" s="59"/>
      <c r="H122" s="145">
        <f t="shared" si="27"/>
      </c>
      <c r="I122" s="145">
        <f t="shared" si="24"/>
      </c>
      <c r="J122" s="145">
        <f t="shared" si="24"/>
      </c>
      <c r="K122" s="145">
        <f t="shared" si="28"/>
      </c>
      <c r="L122" s="145">
        <f t="shared" si="28"/>
      </c>
      <c r="M122" s="145">
        <f t="shared" si="28"/>
      </c>
      <c r="N122" s="145">
        <f t="shared" si="28"/>
      </c>
      <c r="O122" s="145">
        <f t="shared" si="28"/>
      </c>
      <c r="P122" s="145">
        <f t="shared" si="28"/>
      </c>
      <c r="Q122" s="145">
        <f t="shared" si="28"/>
      </c>
      <c r="R122" s="145">
        <f t="shared" si="28"/>
      </c>
      <c r="S122" s="145">
        <f t="shared" si="28"/>
      </c>
      <c r="T122" s="145">
        <f t="shared" si="28"/>
      </c>
      <c r="U122" s="145">
        <f t="shared" si="29"/>
      </c>
      <c r="V122" s="145">
        <f t="shared" si="29"/>
      </c>
      <c r="W122" s="145">
        <f t="shared" si="29"/>
      </c>
      <c r="X122" s="145">
        <f t="shared" si="29"/>
      </c>
      <c r="Y122" s="145">
        <f t="shared" si="29"/>
      </c>
      <c r="Z122" s="145">
        <f t="shared" si="29"/>
      </c>
      <c r="AA122" s="145">
        <f t="shared" si="29"/>
      </c>
      <c r="AB122" s="145">
        <f t="shared" si="29"/>
      </c>
    </row>
    <row r="123" spans="2:28" ht="12.75">
      <c r="B123" s="62"/>
      <c r="C123" s="58"/>
      <c r="D123" s="165"/>
      <c r="E123" s="26"/>
      <c r="F123" s="26"/>
      <c r="G123" s="59"/>
      <c r="H123" s="145">
        <f t="shared" si="27"/>
      </c>
      <c r="I123" s="145">
        <f t="shared" si="24"/>
      </c>
      <c r="J123" s="145">
        <f t="shared" si="24"/>
      </c>
      <c r="K123" s="145">
        <f t="shared" si="28"/>
      </c>
      <c r="L123" s="145">
        <f t="shared" si="28"/>
      </c>
      <c r="M123" s="145">
        <f t="shared" si="28"/>
      </c>
      <c r="N123" s="145">
        <f t="shared" si="28"/>
      </c>
      <c r="O123" s="145">
        <f t="shared" si="28"/>
      </c>
      <c r="P123" s="145">
        <f t="shared" si="28"/>
      </c>
      <c r="Q123" s="145">
        <f t="shared" si="28"/>
      </c>
      <c r="R123" s="145">
        <f t="shared" si="28"/>
      </c>
      <c r="S123" s="145">
        <f t="shared" si="28"/>
      </c>
      <c r="T123" s="145">
        <f t="shared" si="28"/>
      </c>
      <c r="U123" s="145">
        <f t="shared" si="29"/>
      </c>
      <c r="V123" s="145">
        <f t="shared" si="29"/>
      </c>
      <c r="W123" s="145">
        <f t="shared" si="29"/>
      </c>
      <c r="X123" s="145">
        <f t="shared" si="29"/>
      </c>
      <c r="Y123" s="145">
        <f t="shared" si="29"/>
      </c>
      <c r="Z123" s="145">
        <f t="shared" si="29"/>
      </c>
      <c r="AA123" s="145">
        <f t="shared" si="29"/>
      </c>
      <c r="AB123" s="145">
        <f t="shared" si="29"/>
      </c>
    </row>
    <row r="124" spans="2:28" ht="12.75">
      <c r="B124" s="64" t="s">
        <v>236</v>
      </c>
      <c r="C124" s="65"/>
      <c r="D124" s="66">
        <f>SUM(D7:D123)</f>
        <v>52513088</v>
      </c>
      <c r="E124" s="67"/>
      <c r="F124" s="67"/>
      <c r="G124" s="106"/>
      <c r="H124" s="66">
        <f aca="true" t="shared" si="30" ref="H124:AB124">SUM(H6:H123)</f>
        <v>4698431</v>
      </c>
      <c r="I124" s="66">
        <f t="shared" si="30"/>
        <v>7443018</v>
      </c>
      <c r="J124" s="66">
        <f t="shared" si="30"/>
        <v>7060186</v>
      </c>
      <c r="K124" s="66">
        <f t="shared" si="30"/>
        <v>2165086</v>
      </c>
      <c r="L124" s="66">
        <f t="shared" si="30"/>
        <v>5707798</v>
      </c>
      <c r="M124" s="66">
        <f t="shared" si="30"/>
        <v>1400000</v>
      </c>
      <c r="N124" s="66">
        <f t="shared" si="30"/>
        <v>1765000</v>
      </c>
      <c r="O124" s="66">
        <f t="shared" si="30"/>
        <v>0</v>
      </c>
      <c r="P124" s="66">
        <f t="shared" si="30"/>
        <v>1549569</v>
      </c>
      <c r="Q124" s="66">
        <f t="shared" si="30"/>
        <v>12382000</v>
      </c>
      <c r="R124" s="66">
        <f t="shared" si="30"/>
        <v>0</v>
      </c>
      <c r="S124" s="66">
        <f t="shared" si="30"/>
        <v>0</v>
      </c>
      <c r="T124" s="66">
        <f t="shared" si="30"/>
        <v>434000</v>
      </c>
      <c r="U124" s="66">
        <f t="shared" si="30"/>
        <v>0</v>
      </c>
      <c r="V124" s="66">
        <f t="shared" si="30"/>
        <v>6893000</v>
      </c>
      <c r="W124" s="66">
        <f t="shared" si="30"/>
        <v>0</v>
      </c>
      <c r="X124" s="66">
        <f t="shared" si="30"/>
        <v>0</v>
      </c>
      <c r="Y124" s="66">
        <f t="shared" si="30"/>
        <v>0</v>
      </c>
      <c r="Z124" s="66">
        <f t="shared" si="30"/>
        <v>0</v>
      </c>
      <c r="AA124" s="66">
        <f t="shared" si="30"/>
        <v>865000</v>
      </c>
      <c r="AB124" s="66">
        <f t="shared" si="30"/>
        <v>0</v>
      </c>
    </row>
    <row r="126" spans="4:28" ht="12.75">
      <c r="D126" s="70"/>
      <c r="H126" s="70">
        <f>H124+'[2]Capital Works Prog. (Repl.)'!H236</f>
        <v>14787732.57</v>
      </c>
      <c r="I126" s="70">
        <f>I124+'[2]Capital Works Prog. (Repl.)'!I236</f>
        <v>15664799</v>
      </c>
      <c r="J126" s="70">
        <f>J124+'[2]Capital Works Prog. (Repl.)'!J236</f>
        <v>15616575</v>
      </c>
      <c r="K126" s="70">
        <f>K124+'[2]Capital Works Prog. (Repl.)'!K236</f>
        <v>10954894</v>
      </c>
      <c r="L126" s="70">
        <f>L124+'[2]Capital Works Prog. (Repl.)'!L236</f>
        <v>12028209</v>
      </c>
      <c r="M126" s="70">
        <f>M124+'[2]Capital Works Prog. (Repl.)'!M236</f>
        <v>7496243</v>
      </c>
      <c r="N126" s="70">
        <f>N124+'[2]Capital Works Prog. (Repl.)'!N236</f>
        <v>7472189</v>
      </c>
      <c r="O126" s="70">
        <f>O124+'[2]Capital Works Prog. (Repl.)'!O236</f>
        <v>5680622</v>
      </c>
      <c r="P126" s="70">
        <f>P124+'[2]Capital Works Prog. (Repl.)'!P236</f>
        <v>3742586.33</v>
      </c>
      <c r="Q126" s="70">
        <f>Q124+'[2]Capital Works Prog. (Repl.)'!Q236</f>
        <v>15518740.41</v>
      </c>
      <c r="R126" s="70">
        <f>R124+'[2]Capital Works Prog. (Repl.)'!R236</f>
        <v>1439000</v>
      </c>
      <c r="S126" s="70">
        <f>S124+'[2]Capital Works Prog. (Repl.)'!S236</f>
        <v>1519925</v>
      </c>
      <c r="T126" s="70">
        <f>T124+'[2]Capital Works Prog. (Repl.)'!T236</f>
        <v>1684329</v>
      </c>
      <c r="U126" s="70">
        <f>U124+'[2]Capital Works Prog. (Repl.)'!U236</f>
        <v>1553512</v>
      </c>
      <c r="V126" s="70">
        <f>V124+'[2]Capital Works Prog. (Repl.)'!V236</f>
        <v>8504451</v>
      </c>
      <c r="W126" s="70">
        <f>W124+'[2]Capital Works Prog. (Repl.)'!W236</f>
        <v>1337985</v>
      </c>
      <c r="X126" s="70">
        <f>X124+'[2]Capital Works Prog. (Repl.)'!X236</f>
        <v>1247044</v>
      </c>
      <c r="Y126" s="70">
        <f>Y124+'[2]Capital Works Prog. (Repl.)'!Y236</f>
        <v>1200479</v>
      </c>
      <c r="Z126" s="70">
        <f>Z124+'[2]Capital Works Prog. (Repl.)'!Z236</f>
        <v>170084</v>
      </c>
      <c r="AA126" s="70">
        <f>AA124+'[2]Capital Works Prog. (Repl.)'!AA236</f>
        <v>1508446</v>
      </c>
      <c r="AB126" s="70">
        <f>AB124+'[2]Capital Works Prog. (Repl.)'!AB236</f>
        <v>99107</v>
      </c>
    </row>
    <row r="127" spans="4:18" ht="12.75">
      <c r="D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</row>
    <row r="128" spans="8:18" ht="12.75"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</row>
    <row r="129" ht="12.75">
      <c r="D129" s="70"/>
    </row>
    <row r="131" spans="2:10" ht="12.75">
      <c r="B131" s="33" t="s">
        <v>238</v>
      </c>
      <c r="C131" s="1"/>
      <c r="J131" s="70">
        <f>+I126+J126+K126</f>
        <v>42236268</v>
      </c>
    </row>
    <row r="132" spans="1:10" ht="12.75">
      <c r="A132" s="74">
        <v>959034</v>
      </c>
      <c r="B132" s="74" t="s">
        <v>541</v>
      </c>
      <c r="C132" s="74">
        <v>3846983</v>
      </c>
      <c r="J132" s="33" t="s">
        <v>237</v>
      </c>
    </row>
    <row r="133" spans="1:3" ht="12.75">
      <c r="A133" s="74">
        <v>959040</v>
      </c>
      <c r="B133" s="74" t="s">
        <v>543</v>
      </c>
      <c r="C133" s="74">
        <v>21983</v>
      </c>
    </row>
    <row r="134" spans="1:3" ht="12.75">
      <c r="A134" s="74">
        <v>987951</v>
      </c>
      <c r="B134" s="74" t="s">
        <v>557</v>
      </c>
      <c r="C134" s="74">
        <v>329741</v>
      </c>
    </row>
    <row r="135" spans="1:3" ht="12.75">
      <c r="A135" s="74">
        <v>987953</v>
      </c>
      <c r="B135" s="74" t="s">
        <v>545</v>
      </c>
      <c r="C135" s="74">
        <v>10992</v>
      </c>
    </row>
    <row r="136" spans="1:3" ht="12.75">
      <c r="A136" s="74">
        <v>987955</v>
      </c>
      <c r="B136" s="74" t="s">
        <v>546</v>
      </c>
      <c r="C136" s="74">
        <v>49460</v>
      </c>
    </row>
    <row r="137" spans="2:3" ht="12.75">
      <c r="B137" s="33" t="s">
        <v>239</v>
      </c>
      <c r="C137" s="1"/>
    </row>
    <row r="138" spans="1:3" ht="12.75">
      <c r="A138" s="74">
        <v>984880</v>
      </c>
      <c r="B138" s="74" t="s">
        <v>558</v>
      </c>
      <c r="C138" s="71">
        <v>2747845</v>
      </c>
    </row>
    <row r="139" spans="1:3" ht="12.75">
      <c r="A139" s="74">
        <v>959034</v>
      </c>
      <c r="B139" s="74" t="s">
        <v>541</v>
      </c>
      <c r="C139" s="71">
        <v>769396</v>
      </c>
    </row>
    <row r="141" spans="3:5" ht="12.75">
      <c r="C141" s="4"/>
      <c r="E141" s="142"/>
    </row>
    <row r="142" ht="12.75">
      <c r="E142" s="142"/>
    </row>
    <row r="143" spans="3:5" ht="12.75">
      <c r="C143" s="4"/>
      <c r="E143" s="142"/>
    </row>
    <row r="144" ht="12.75">
      <c r="E144" s="142"/>
    </row>
    <row r="145" spans="3:5" ht="12.75">
      <c r="C145" s="4"/>
      <c r="E145" s="142"/>
    </row>
    <row r="146" spans="3:5" ht="12.75">
      <c r="C146" s="4"/>
      <c r="E146" s="142"/>
    </row>
    <row r="147" spans="3:5" ht="12.75">
      <c r="C147" s="4"/>
      <c r="E147" s="142"/>
    </row>
    <row r="148" spans="3:5" ht="12.75">
      <c r="C148" s="166"/>
      <c r="D148" s="4"/>
      <c r="E148" s="142"/>
    </row>
    <row r="149" spans="3:5" ht="12.75">
      <c r="C149" s="166"/>
      <c r="D149" s="4"/>
      <c r="E149" s="142"/>
    </row>
    <row r="150" spans="3:5" ht="12.75">
      <c r="C150" s="166"/>
      <c r="D150" s="4"/>
      <c r="E150" s="142"/>
    </row>
    <row r="151" spans="3:5" ht="12.75">
      <c r="C151" s="166"/>
      <c r="D151" s="4"/>
      <c r="E151" s="142"/>
    </row>
    <row r="152" ht="12.75">
      <c r="C152" s="14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60" ht="12.75">
      <c r="D160" s="74"/>
    </row>
    <row r="168" ht="12.75">
      <c r="B168" s="33"/>
    </row>
  </sheetData>
  <sheetProtection/>
  <mergeCells count="1">
    <mergeCell ref="B1:R1"/>
  </mergeCells>
  <hyperlinks>
    <hyperlink ref="B42" location="'Budget Mgmt Rpt'!D22" tooltip="Click to drilldown" display="'Budget Mgmt Rpt'!D22"/>
    <hyperlink ref="B14" location="'Budget Mgmt Rpt'!D269" tooltip="Click to drilldown" display="'Budget Mgmt Rpt'!D269"/>
    <hyperlink ref="B33" location="'Budget Mgmt Rpt'!D34" tooltip="Click to drilldown" display="'Budget Mgmt Rpt'!D34"/>
    <hyperlink ref="B31" location="'Budget Mgmt Rpt'!D45" tooltip="Click to drilldown" display="'Budget Mgmt Rpt'!D45"/>
    <hyperlink ref="B32" location="'Budget Mgmt Rpt'!D51" tooltip="Click to drilldown" display="'Budget Mgmt Rpt'!D51"/>
    <hyperlink ref="B23" location="'Budget Mgmt Rpt'!D243" tooltip="Click to drilldown" display="'Budget Mgmt Rpt'!D243"/>
    <hyperlink ref="B28" location="'Budget Mgmt Rpt'!D195" tooltip="Click to drilldown" display="'Budget Mgmt Rpt'!D195"/>
  </hyperlinks>
  <printOptions gridLines="1"/>
  <pageMargins left="0.75" right="0.75" top="0.51" bottom="0.49" header="0.5" footer="0.5"/>
  <pageSetup horizontalDpi="600" verticalDpi="600" orientation="landscape" paperSize="8" scale="8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78"/>
  <sheetViews>
    <sheetView tabSelected="1" zoomScale="75" zoomScaleNormal="75" zoomScalePageLayoutView="0" workbookViewId="0" topLeftCell="A1">
      <pane ySplit="1485" topLeftCell="A70" activePane="bottomLeft" state="split"/>
      <selection pane="topLeft" activeCell="B22" sqref="B1:B16384"/>
      <selection pane="bottomLeft" activeCell="B133" sqref="B133"/>
    </sheetView>
  </sheetViews>
  <sheetFormatPr defaultColWidth="9.140625" defaultRowHeight="12.75"/>
  <cols>
    <col min="1" max="1" width="12.57421875" style="72" customWidth="1"/>
    <col min="2" max="2" width="48.140625" style="72" customWidth="1"/>
    <col min="3" max="3" width="20.8515625" style="72" customWidth="1"/>
    <col min="4" max="4" width="16.28125" style="76" bestFit="1" customWidth="1"/>
    <col min="5" max="5" width="14.7109375" style="72" customWidth="1"/>
    <col min="6" max="6" width="15.7109375" style="72" customWidth="1"/>
    <col min="7" max="7" width="18.00390625" style="72" customWidth="1"/>
    <col min="8" max="9" width="13.421875" style="72" bestFit="1" customWidth="1"/>
    <col min="10" max="10" width="14.8515625" style="72" customWidth="1"/>
    <col min="11" max="12" width="14.140625" style="72" customWidth="1"/>
    <col min="13" max="13" width="14.00390625" style="72" customWidth="1"/>
    <col min="14" max="17" width="13.140625" style="72" bestFit="1" customWidth="1"/>
    <col min="18" max="28" width="12.28125" style="72" bestFit="1" customWidth="1"/>
    <col min="29" max="16384" width="9.140625" style="72" customWidth="1"/>
  </cols>
  <sheetData>
    <row r="1" spans="2:18" ht="15">
      <c r="B1" s="168" t="s">
        <v>319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spans="3:28" ht="13.5" customHeight="1" thickBot="1">
      <c r="C2" s="108"/>
      <c r="H2" s="5">
        <v>0</v>
      </c>
      <c r="I2" s="5">
        <f aca="true" t="shared" si="0" ref="I2:AB2">H2+1</f>
        <v>1</v>
      </c>
      <c r="J2" s="5">
        <f t="shared" si="0"/>
        <v>2</v>
      </c>
      <c r="K2" s="5">
        <f t="shared" si="0"/>
        <v>3</v>
      </c>
      <c r="L2" s="5">
        <f t="shared" si="0"/>
        <v>4</v>
      </c>
      <c r="M2" s="5">
        <f t="shared" si="0"/>
        <v>5</v>
      </c>
      <c r="N2" s="5">
        <f t="shared" si="0"/>
        <v>6</v>
      </c>
      <c r="O2" s="5">
        <f t="shared" si="0"/>
        <v>7</v>
      </c>
      <c r="P2" s="5">
        <f t="shared" si="0"/>
        <v>8</v>
      </c>
      <c r="Q2" s="5">
        <f t="shared" si="0"/>
        <v>9</v>
      </c>
      <c r="R2" s="5">
        <f t="shared" si="0"/>
        <v>10</v>
      </c>
      <c r="S2" s="5">
        <f t="shared" si="0"/>
        <v>11</v>
      </c>
      <c r="T2" s="5">
        <f t="shared" si="0"/>
        <v>12</v>
      </c>
      <c r="U2" s="5">
        <f t="shared" si="0"/>
        <v>13</v>
      </c>
      <c r="V2" s="5">
        <f t="shared" si="0"/>
        <v>14</v>
      </c>
      <c r="W2" s="5">
        <f t="shared" si="0"/>
        <v>15</v>
      </c>
      <c r="X2" s="5">
        <f t="shared" si="0"/>
        <v>16</v>
      </c>
      <c r="Y2" s="5">
        <f t="shared" si="0"/>
        <v>17</v>
      </c>
      <c r="Z2" s="5">
        <f t="shared" si="0"/>
        <v>18</v>
      </c>
      <c r="AA2" s="5">
        <f t="shared" si="0"/>
        <v>19</v>
      </c>
      <c r="AB2" s="5">
        <f t="shared" si="0"/>
        <v>20</v>
      </c>
    </row>
    <row r="3" spans="2:28" ht="13.5" thickBot="1">
      <c r="B3" s="77"/>
      <c r="C3" s="78"/>
      <c r="D3" s="79"/>
      <c r="E3" s="78"/>
      <c r="F3" s="78"/>
      <c r="G3" s="80" t="s">
        <v>1</v>
      </c>
      <c r="H3" s="81" t="str">
        <f>'[2]Growth &amp; Demand'!F4</f>
        <v>2011/2012</v>
      </c>
      <c r="I3" s="82" t="str">
        <f>'[2]Growth &amp; Demand'!G4</f>
        <v>2012/2013</v>
      </c>
      <c r="J3" s="82" t="str">
        <f>'[2]Growth &amp; Demand'!H4</f>
        <v>2013/2014</v>
      </c>
      <c r="K3" s="82" t="str">
        <f>'[2]Growth &amp; Demand'!I4</f>
        <v>2014/2015</v>
      </c>
      <c r="L3" s="82" t="str">
        <f>'[2]Growth &amp; Demand'!J4</f>
        <v>2015/2016</v>
      </c>
      <c r="M3" s="82" t="str">
        <f>'[2]Growth &amp; Demand'!K4</f>
        <v>2016/2017</v>
      </c>
      <c r="N3" s="82" t="str">
        <f>'[2]Growth &amp; Demand'!L4</f>
        <v>2017/2018</v>
      </c>
      <c r="O3" s="82" t="str">
        <f>'[2]Growth &amp; Demand'!M4</f>
        <v>2018/2019</v>
      </c>
      <c r="P3" s="82" t="str">
        <f>'[2]Growth &amp; Demand'!N4</f>
        <v>2019/2020</v>
      </c>
      <c r="Q3" s="82" t="str">
        <f>'[2]Growth &amp; Demand'!O4</f>
        <v>2020/2021</v>
      </c>
      <c r="R3" s="82" t="str">
        <f>'[2]Growth &amp; Demand'!P4</f>
        <v>2021/2022</v>
      </c>
      <c r="S3" s="82" t="str">
        <f>'[2]Growth &amp; Demand'!Q4</f>
        <v>2022/2023</v>
      </c>
      <c r="T3" s="82" t="str">
        <f>'[2]Growth &amp; Demand'!R4</f>
        <v>2023/2024</v>
      </c>
      <c r="U3" s="82" t="str">
        <f>'[2]Growth &amp; Demand'!S4</f>
        <v>2024/2025</v>
      </c>
      <c r="V3" s="82" t="str">
        <f>'[2]Growth &amp; Demand'!T4</f>
        <v>2025/2026</v>
      </c>
      <c r="W3" s="82" t="str">
        <f>'[2]Growth &amp; Demand'!U4</f>
        <v>2026/2027</v>
      </c>
      <c r="X3" s="82" t="str">
        <f>'[2]Growth &amp; Demand'!V4</f>
        <v>2027/2028</v>
      </c>
      <c r="Y3" s="82" t="str">
        <f>'[2]Growth &amp; Demand'!W4</f>
        <v>2028/2029</v>
      </c>
      <c r="Z3" s="82" t="str">
        <f>'[2]Growth &amp; Demand'!X4</f>
        <v>2029/2030</v>
      </c>
      <c r="AA3" s="82" t="str">
        <f>'[2]Growth &amp; Demand'!Y4</f>
        <v>2030/2031</v>
      </c>
      <c r="AB3" s="82" t="str">
        <f>'[2]Growth &amp; Demand'!Z4</f>
        <v>2031/2032</v>
      </c>
    </row>
    <row r="4" spans="2:28" ht="30" customHeight="1">
      <c r="B4" s="83" t="s">
        <v>2</v>
      </c>
      <c r="C4" s="83" t="s">
        <v>3</v>
      </c>
      <c r="D4" s="84" t="s">
        <v>4</v>
      </c>
      <c r="E4" s="85" t="s">
        <v>242</v>
      </c>
      <c r="F4" s="11" t="s">
        <v>6</v>
      </c>
      <c r="G4" s="83" t="s">
        <v>7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</row>
    <row r="5" spans="2:28" ht="13.5" thickBot="1">
      <c r="B5" s="87"/>
      <c r="C5" s="87"/>
      <c r="D5" s="88" t="s">
        <v>8</v>
      </c>
      <c r="E5" s="87"/>
      <c r="F5" s="87"/>
      <c r="G5" s="87" t="s">
        <v>9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</row>
    <row r="6" spans="2:28" ht="3" customHeight="1">
      <c r="B6" s="90"/>
      <c r="C6" s="90"/>
      <c r="D6" s="91"/>
      <c r="E6" s="90"/>
      <c r="F6" s="90"/>
      <c r="G6" s="90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</row>
    <row r="7" spans="2:28" ht="15">
      <c r="B7" s="92" t="s">
        <v>245</v>
      </c>
      <c r="C7" s="93"/>
      <c r="D7" s="94"/>
      <c r="E7" s="93"/>
      <c r="F7" s="93"/>
      <c r="G7" s="93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</row>
    <row r="8" spans="2:28" s="1" customFormat="1" ht="12.75">
      <c r="B8" s="109"/>
      <c r="C8" s="58"/>
      <c r="D8" s="110"/>
      <c r="E8" s="62"/>
      <c r="F8" s="26"/>
      <c r="G8" s="59"/>
      <c r="H8" s="18">
        <f aca="true" t="shared" si="1" ref="H8:Q14">IF($E8=(YEAR+H$2),$D8,"")</f>
      </c>
      <c r="I8" s="18">
        <f t="shared" si="1"/>
      </c>
      <c r="J8" s="18">
        <f t="shared" si="1"/>
      </c>
      <c r="K8" s="18">
        <f t="shared" si="1"/>
      </c>
      <c r="L8" s="18">
        <f t="shared" si="1"/>
      </c>
      <c r="M8" s="18">
        <f t="shared" si="1"/>
      </c>
      <c r="N8" s="18">
        <f t="shared" si="1"/>
      </c>
      <c r="O8" s="18">
        <f t="shared" si="1"/>
      </c>
      <c r="P8" s="18">
        <f t="shared" si="1"/>
      </c>
      <c r="Q8" s="18">
        <f t="shared" si="1"/>
      </c>
      <c r="R8" s="18">
        <f aca="true" t="shared" si="2" ref="R8:AB14">IF($E8=(YEAR+R$2),$D8,"")</f>
      </c>
      <c r="S8" s="18">
        <f t="shared" si="2"/>
      </c>
      <c r="T8" s="18">
        <f t="shared" si="2"/>
      </c>
      <c r="U8" s="18">
        <f t="shared" si="2"/>
      </c>
      <c r="V8" s="18">
        <f t="shared" si="2"/>
      </c>
      <c r="W8" s="18">
        <f t="shared" si="2"/>
      </c>
      <c r="X8" s="18">
        <f t="shared" si="2"/>
      </c>
      <c r="Y8" s="18">
        <f t="shared" si="2"/>
      </c>
      <c r="Z8" s="18">
        <f t="shared" si="2"/>
      </c>
      <c r="AA8" s="18">
        <f t="shared" si="2"/>
      </c>
      <c r="AB8" s="18">
        <f t="shared" si="2"/>
      </c>
    </row>
    <row r="9" spans="1:28" s="1" customFormat="1" ht="12.75">
      <c r="A9" s="111" t="s">
        <v>320</v>
      </c>
      <c r="B9" s="112" t="s">
        <v>321</v>
      </c>
      <c r="C9" s="58" t="s">
        <v>322</v>
      </c>
      <c r="D9" s="113">
        <v>1300000</v>
      </c>
      <c r="E9" s="103">
        <v>2011</v>
      </c>
      <c r="F9" s="114" t="s">
        <v>323</v>
      </c>
      <c r="G9" s="59"/>
      <c r="H9" s="28">
        <f t="shared" si="1"/>
        <v>1300000</v>
      </c>
      <c r="I9" s="18">
        <f t="shared" si="1"/>
      </c>
      <c r="J9" s="18">
        <f t="shared" si="1"/>
      </c>
      <c r="K9" s="18">
        <f t="shared" si="1"/>
      </c>
      <c r="L9" s="18">
        <f t="shared" si="1"/>
      </c>
      <c r="M9" s="18">
        <f t="shared" si="1"/>
      </c>
      <c r="N9" s="18">
        <f t="shared" si="1"/>
      </c>
      <c r="O9" s="18">
        <f t="shared" si="1"/>
      </c>
      <c r="P9" s="18">
        <f t="shared" si="1"/>
      </c>
      <c r="Q9" s="18">
        <f t="shared" si="1"/>
      </c>
      <c r="R9" s="18">
        <f t="shared" si="2"/>
      </c>
      <c r="S9" s="18">
        <f t="shared" si="2"/>
      </c>
      <c r="T9" s="18">
        <f t="shared" si="2"/>
      </c>
      <c r="U9" s="18">
        <f t="shared" si="2"/>
      </c>
      <c r="V9" s="18">
        <f t="shared" si="2"/>
      </c>
      <c r="W9" s="18">
        <f t="shared" si="2"/>
      </c>
      <c r="X9" s="18">
        <f t="shared" si="2"/>
      </c>
      <c r="Y9" s="18">
        <f t="shared" si="2"/>
      </c>
      <c r="Z9" s="18">
        <f t="shared" si="2"/>
      </c>
      <c r="AA9" s="18">
        <f t="shared" si="2"/>
      </c>
      <c r="AB9" s="18">
        <f t="shared" si="2"/>
      </c>
    </row>
    <row r="10" spans="1:28" s="1" customFormat="1" ht="12.75">
      <c r="A10" s="111" t="s">
        <v>324</v>
      </c>
      <c r="B10" s="112" t="s">
        <v>325</v>
      </c>
      <c r="C10" s="58" t="s">
        <v>322</v>
      </c>
      <c r="D10" s="113">
        <v>30000</v>
      </c>
      <c r="E10" s="103">
        <v>2011</v>
      </c>
      <c r="F10" s="115" t="s">
        <v>326</v>
      </c>
      <c r="G10" s="59"/>
      <c r="H10" s="28">
        <f t="shared" si="1"/>
        <v>30000</v>
      </c>
      <c r="I10" s="18">
        <f t="shared" si="1"/>
      </c>
      <c r="J10" s="18">
        <f t="shared" si="1"/>
      </c>
      <c r="K10" s="18">
        <f t="shared" si="1"/>
      </c>
      <c r="L10" s="18">
        <f t="shared" si="1"/>
      </c>
      <c r="M10" s="18">
        <f t="shared" si="1"/>
      </c>
      <c r="N10" s="18">
        <f t="shared" si="1"/>
      </c>
      <c r="O10" s="18">
        <f t="shared" si="1"/>
      </c>
      <c r="P10" s="18">
        <f t="shared" si="1"/>
      </c>
      <c r="Q10" s="18">
        <f t="shared" si="1"/>
      </c>
      <c r="R10" s="18">
        <f t="shared" si="2"/>
      </c>
      <c r="S10" s="18">
        <f t="shared" si="2"/>
      </c>
      <c r="T10" s="18">
        <f t="shared" si="2"/>
      </c>
      <c r="U10" s="18">
        <f t="shared" si="2"/>
      </c>
      <c r="V10" s="18">
        <f t="shared" si="2"/>
      </c>
      <c r="W10" s="18">
        <f t="shared" si="2"/>
      </c>
      <c r="X10" s="18">
        <f t="shared" si="2"/>
      </c>
      <c r="Y10" s="18">
        <f t="shared" si="2"/>
      </c>
      <c r="Z10" s="18">
        <f t="shared" si="2"/>
      </c>
      <c r="AA10" s="18">
        <f t="shared" si="2"/>
      </c>
      <c r="AB10" s="18">
        <f t="shared" si="2"/>
      </c>
    </row>
    <row r="11" spans="1:28" s="1" customFormat="1" ht="12.75">
      <c r="A11" s="111" t="s">
        <v>327</v>
      </c>
      <c r="B11" s="112" t="s">
        <v>328</v>
      </c>
      <c r="C11" s="58" t="s">
        <v>322</v>
      </c>
      <c r="D11" s="47">
        <v>865000</v>
      </c>
      <c r="E11" s="103">
        <v>2011</v>
      </c>
      <c r="F11" s="115" t="s">
        <v>329</v>
      </c>
      <c r="G11" s="59"/>
      <c r="H11" s="28">
        <f t="shared" si="1"/>
        <v>865000</v>
      </c>
      <c r="I11" s="18">
        <f t="shared" si="1"/>
      </c>
      <c r="J11" s="18">
        <f t="shared" si="1"/>
      </c>
      <c r="K11" s="18">
        <f t="shared" si="1"/>
      </c>
      <c r="L11" s="18">
        <f t="shared" si="1"/>
      </c>
      <c r="M11" s="18">
        <f t="shared" si="1"/>
      </c>
      <c r="N11" s="18">
        <f t="shared" si="1"/>
      </c>
      <c r="O11" s="18">
        <f t="shared" si="1"/>
      </c>
      <c r="P11" s="18">
        <f t="shared" si="1"/>
      </c>
      <c r="Q11" s="18">
        <f t="shared" si="1"/>
      </c>
      <c r="R11" s="18">
        <f t="shared" si="2"/>
      </c>
      <c r="S11" s="18">
        <f t="shared" si="2"/>
      </c>
      <c r="T11" s="18">
        <f t="shared" si="2"/>
      </c>
      <c r="U11" s="18">
        <f t="shared" si="2"/>
      </c>
      <c r="V11" s="18">
        <f t="shared" si="2"/>
      </c>
      <c r="W11" s="18">
        <f t="shared" si="2"/>
      </c>
      <c r="X11" s="18">
        <f t="shared" si="2"/>
      </c>
      <c r="Y11" s="18">
        <f t="shared" si="2"/>
      </c>
      <c r="Z11" s="18">
        <f t="shared" si="2"/>
      </c>
      <c r="AA11" s="18">
        <f t="shared" si="2"/>
      </c>
      <c r="AB11" s="18">
        <f t="shared" si="2"/>
      </c>
    </row>
    <row r="12" spans="1:28" s="1" customFormat="1" ht="12.75">
      <c r="A12" s="116" t="s">
        <v>330</v>
      </c>
      <c r="B12" s="112" t="s">
        <v>331</v>
      </c>
      <c r="C12" s="58" t="s">
        <v>322</v>
      </c>
      <c r="D12" s="47">
        <v>80400</v>
      </c>
      <c r="E12" s="103">
        <v>2011</v>
      </c>
      <c r="F12" s="115" t="s">
        <v>332</v>
      </c>
      <c r="G12" s="59"/>
      <c r="H12" s="28">
        <f t="shared" si="1"/>
        <v>80400</v>
      </c>
      <c r="I12" s="18">
        <f t="shared" si="1"/>
      </c>
      <c r="J12" s="18">
        <f t="shared" si="1"/>
      </c>
      <c r="K12" s="18">
        <f t="shared" si="1"/>
      </c>
      <c r="L12" s="18">
        <f t="shared" si="1"/>
      </c>
      <c r="M12" s="18">
        <f t="shared" si="1"/>
      </c>
      <c r="N12" s="18">
        <f t="shared" si="1"/>
      </c>
      <c r="O12" s="18">
        <f t="shared" si="1"/>
      </c>
      <c r="P12" s="18">
        <f t="shared" si="1"/>
      </c>
      <c r="Q12" s="18">
        <f t="shared" si="1"/>
      </c>
      <c r="R12" s="18">
        <f t="shared" si="2"/>
      </c>
      <c r="S12" s="18">
        <f t="shared" si="2"/>
      </c>
      <c r="T12" s="18">
        <f t="shared" si="2"/>
      </c>
      <c r="U12" s="18">
        <f t="shared" si="2"/>
      </c>
      <c r="V12" s="18">
        <f t="shared" si="2"/>
      </c>
      <c r="W12" s="18">
        <f t="shared" si="2"/>
      </c>
      <c r="X12" s="18">
        <f t="shared" si="2"/>
      </c>
      <c r="Y12" s="18">
        <f t="shared" si="2"/>
      </c>
      <c r="Z12" s="18">
        <f t="shared" si="2"/>
      </c>
      <c r="AA12" s="18">
        <f t="shared" si="2"/>
      </c>
      <c r="AB12" s="18">
        <f t="shared" si="2"/>
      </c>
    </row>
    <row r="13" spans="1:28" s="1" customFormat="1" ht="12.75">
      <c r="A13" s="116" t="s">
        <v>333</v>
      </c>
      <c r="B13" s="112" t="s">
        <v>334</v>
      </c>
      <c r="C13" s="58" t="s">
        <v>322</v>
      </c>
      <c r="D13" s="47">
        <v>20000</v>
      </c>
      <c r="E13" s="103">
        <v>2011</v>
      </c>
      <c r="F13" s="115" t="s">
        <v>335</v>
      </c>
      <c r="G13" s="59"/>
      <c r="H13" s="28">
        <f t="shared" si="1"/>
        <v>20000</v>
      </c>
      <c r="I13" s="18">
        <f t="shared" si="1"/>
      </c>
      <c r="J13" s="18">
        <f t="shared" si="1"/>
      </c>
      <c r="K13" s="18">
        <f t="shared" si="1"/>
      </c>
      <c r="L13" s="18">
        <f t="shared" si="1"/>
      </c>
      <c r="M13" s="18">
        <f t="shared" si="1"/>
      </c>
      <c r="N13" s="18">
        <f t="shared" si="1"/>
      </c>
      <c r="O13" s="18">
        <f t="shared" si="1"/>
      </c>
      <c r="P13" s="18">
        <f t="shared" si="1"/>
      </c>
      <c r="Q13" s="18">
        <f t="shared" si="1"/>
      </c>
      <c r="R13" s="18">
        <f t="shared" si="2"/>
      </c>
      <c r="S13" s="18">
        <f t="shared" si="2"/>
      </c>
      <c r="T13" s="18">
        <f t="shared" si="2"/>
      </c>
      <c r="U13" s="18">
        <f t="shared" si="2"/>
      </c>
      <c r="V13" s="18">
        <f t="shared" si="2"/>
      </c>
      <c r="W13" s="18">
        <f t="shared" si="2"/>
      </c>
      <c r="X13" s="18">
        <f t="shared" si="2"/>
      </c>
      <c r="Y13" s="18">
        <f t="shared" si="2"/>
      </c>
      <c r="Z13" s="18">
        <f t="shared" si="2"/>
      </c>
      <c r="AA13" s="18">
        <f t="shared" si="2"/>
      </c>
      <c r="AB13" s="18">
        <f t="shared" si="2"/>
      </c>
    </row>
    <row r="14" spans="1:28" s="1" customFormat="1" ht="12.75">
      <c r="A14" s="117" t="s">
        <v>336</v>
      </c>
      <c r="B14" s="55" t="s">
        <v>337</v>
      </c>
      <c r="C14" s="58" t="s">
        <v>322</v>
      </c>
      <c r="D14" s="47">
        <v>1780000</v>
      </c>
      <c r="E14" s="103">
        <v>2011</v>
      </c>
      <c r="F14" s="114" t="s">
        <v>338</v>
      </c>
      <c r="G14" s="59"/>
      <c r="H14" s="28">
        <f t="shared" si="1"/>
        <v>1780000</v>
      </c>
      <c r="I14" s="18">
        <f t="shared" si="1"/>
      </c>
      <c r="J14" s="18">
        <f t="shared" si="1"/>
      </c>
      <c r="K14" s="18">
        <f t="shared" si="1"/>
      </c>
      <c r="L14" s="18">
        <f t="shared" si="1"/>
      </c>
      <c r="M14" s="18">
        <f t="shared" si="1"/>
      </c>
      <c r="N14" s="18">
        <f t="shared" si="1"/>
      </c>
      <c r="O14" s="18">
        <f t="shared" si="1"/>
      </c>
      <c r="P14" s="18">
        <f t="shared" si="1"/>
      </c>
      <c r="Q14" s="18">
        <f t="shared" si="1"/>
      </c>
      <c r="R14" s="18">
        <f t="shared" si="2"/>
      </c>
      <c r="S14" s="18">
        <f t="shared" si="2"/>
      </c>
      <c r="T14" s="18">
        <f t="shared" si="2"/>
      </c>
      <c r="U14" s="18">
        <f t="shared" si="2"/>
      </c>
      <c r="V14" s="18">
        <f t="shared" si="2"/>
      </c>
      <c r="W14" s="18">
        <f t="shared" si="2"/>
      </c>
      <c r="X14" s="18">
        <f t="shared" si="2"/>
      </c>
      <c r="Y14" s="18">
        <f t="shared" si="2"/>
      </c>
      <c r="Z14" s="18">
        <f t="shared" si="2"/>
      </c>
      <c r="AA14" s="18">
        <f t="shared" si="2"/>
      </c>
      <c r="AB14" s="18">
        <f t="shared" si="2"/>
      </c>
    </row>
    <row r="15" spans="1:28" s="1" customFormat="1" ht="12.75">
      <c r="A15" s="111" t="s">
        <v>339</v>
      </c>
      <c r="B15" s="118" t="s">
        <v>340</v>
      </c>
      <c r="C15" s="58" t="s">
        <v>322</v>
      </c>
      <c r="D15" s="47">
        <v>425000</v>
      </c>
      <c r="E15" s="103">
        <v>2011</v>
      </c>
      <c r="F15" s="115" t="s">
        <v>341</v>
      </c>
      <c r="G15" s="59"/>
      <c r="H15" s="28">
        <f aca="true" t="shared" si="3" ref="H15:I43">IF($E15=(YEAR+H$2),$D15,"")</f>
        <v>425000</v>
      </c>
      <c r="I15" s="18">
        <f t="shared" si="3"/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s="1" customFormat="1" ht="12.75">
      <c r="A16" s="111" t="s">
        <v>342</v>
      </c>
      <c r="B16" s="118" t="s">
        <v>343</v>
      </c>
      <c r="C16" s="58" t="s">
        <v>322</v>
      </c>
      <c r="D16" s="47">
        <v>5000</v>
      </c>
      <c r="E16" s="103">
        <v>2011</v>
      </c>
      <c r="F16" s="115" t="s">
        <v>128</v>
      </c>
      <c r="G16" s="59"/>
      <c r="H16" s="28">
        <f t="shared" si="3"/>
        <v>5000</v>
      </c>
      <c r="I16" s="18">
        <f t="shared" si="3"/>
      </c>
      <c r="J16" s="18">
        <f aca="true" t="shared" si="4" ref="J16:S20">IF($E16=(YEAR+J$2),$D16,"")</f>
      </c>
      <c r="K16" s="18">
        <f t="shared" si="4"/>
      </c>
      <c r="L16" s="18">
        <f t="shared" si="4"/>
      </c>
      <c r="M16" s="18">
        <f t="shared" si="4"/>
      </c>
      <c r="N16" s="18">
        <f t="shared" si="4"/>
      </c>
      <c r="O16" s="18">
        <f t="shared" si="4"/>
      </c>
      <c r="P16" s="18">
        <f t="shared" si="4"/>
      </c>
      <c r="Q16" s="18">
        <f t="shared" si="4"/>
      </c>
      <c r="R16" s="18">
        <f t="shared" si="4"/>
      </c>
      <c r="S16" s="18">
        <f t="shared" si="4"/>
      </c>
      <c r="T16" s="18">
        <f aca="true" t="shared" si="5" ref="T16:AB20">IF($E16=(YEAR+T$2),$D16,"")</f>
      </c>
      <c r="U16" s="18">
        <f t="shared" si="5"/>
      </c>
      <c r="V16" s="18">
        <f t="shared" si="5"/>
      </c>
      <c r="W16" s="18">
        <f t="shared" si="5"/>
      </c>
      <c r="X16" s="18">
        <f t="shared" si="5"/>
      </c>
      <c r="Y16" s="18">
        <f t="shared" si="5"/>
      </c>
      <c r="Z16" s="18">
        <f t="shared" si="5"/>
      </c>
      <c r="AA16" s="18">
        <f t="shared" si="5"/>
      </c>
      <c r="AB16" s="18">
        <f t="shared" si="5"/>
      </c>
    </row>
    <row r="17" spans="1:28" s="1" customFormat="1" ht="12.75">
      <c r="A17" s="117" t="s">
        <v>344</v>
      </c>
      <c r="B17" s="55" t="s">
        <v>345</v>
      </c>
      <c r="C17" s="58" t="s">
        <v>322</v>
      </c>
      <c r="D17" s="47">
        <v>675000</v>
      </c>
      <c r="E17" s="103">
        <v>2011</v>
      </c>
      <c r="F17" s="115" t="s">
        <v>346</v>
      </c>
      <c r="G17" s="59"/>
      <c r="H17" s="28">
        <f t="shared" si="3"/>
        <v>675000</v>
      </c>
      <c r="I17" s="18">
        <f t="shared" si="3"/>
      </c>
      <c r="J17" s="18">
        <f t="shared" si="4"/>
      </c>
      <c r="K17" s="18">
        <f t="shared" si="4"/>
      </c>
      <c r="L17" s="18">
        <f t="shared" si="4"/>
      </c>
      <c r="M17" s="18">
        <f t="shared" si="4"/>
      </c>
      <c r="N17" s="18">
        <f t="shared" si="4"/>
      </c>
      <c r="O17" s="18">
        <f t="shared" si="4"/>
      </c>
      <c r="P17" s="18">
        <f t="shared" si="4"/>
      </c>
      <c r="Q17" s="18">
        <f t="shared" si="4"/>
      </c>
      <c r="R17" s="18">
        <f t="shared" si="4"/>
      </c>
      <c r="S17" s="18">
        <f t="shared" si="4"/>
      </c>
      <c r="T17" s="18">
        <f t="shared" si="5"/>
      </c>
      <c r="U17" s="18">
        <f t="shared" si="5"/>
      </c>
      <c r="V17" s="18">
        <f t="shared" si="5"/>
      </c>
      <c r="W17" s="18">
        <f t="shared" si="5"/>
      </c>
      <c r="X17" s="18">
        <f t="shared" si="5"/>
      </c>
      <c r="Y17" s="18">
        <f t="shared" si="5"/>
      </c>
      <c r="Z17" s="18">
        <f t="shared" si="5"/>
      </c>
      <c r="AA17" s="18">
        <f t="shared" si="5"/>
      </c>
      <c r="AB17" s="18">
        <f t="shared" si="5"/>
      </c>
    </row>
    <row r="18" spans="1:28" s="1" customFormat="1" ht="12.75">
      <c r="A18" s="117" t="s">
        <v>347</v>
      </c>
      <c r="B18" s="55" t="s">
        <v>348</v>
      </c>
      <c r="C18" s="58" t="s">
        <v>322</v>
      </c>
      <c r="D18" s="47">
        <v>2000</v>
      </c>
      <c r="E18" s="103">
        <v>2011</v>
      </c>
      <c r="F18" s="115" t="s">
        <v>128</v>
      </c>
      <c r="G18" s="59"/>
      <c r="H18" s="28">
        <f t="shared" si="3"/>
        <v>2000</v>
      </c>
      <c r="I18" s="18">
        <f t="shared" si="3"/>
      </c>
      <c r="J18" s="18">
        <f t="shared" si="4"/>
      </c>
      <c r="K18" s="18">
        <f t="shared" si="4"/>
      </c>
      <c r="L18" s="18">
        <f t="shared" si="4"/>
      </c>
      <c r="M18" s="18">
        <f t="shared" si="4"/>
      </c>
      <c r="N18" s="18">
        <f t="shared" si="4"/>
      </c>
      <c r="O18" s="18">
        <f t="shared" si="4"/>
      </c>
      <c r="P18" s="18">
        <f t="shared" si="4"/>
      </c>
      <c r="Q18" s="18">
        <f t="shared" si="4"/>
      </c>
      <c r="R18" s="18">
        <f t="shared" si="4"/>
      </c>
      <c r="S18" s="18">
        <f t="shared" si="4"/>
      </c>
      <c r="T18" s="18">
        <f t="shared" si="5"/>
      </c>
      <c r="U18" s="18">
        <f t="shared" si="5"/>
      </c>
      <c r="V18" s="18">
        <f t="shared" si="5"/>
      </c>
      <c r="W18" s="18">
        <f t="shared" si="5"/>
      </c>
      <c r="X18" s="18">
        <f t="shared" si="5"/>
      </c>
      <c r="Y18" s="18">
        <f t="shared" si="5"/>
      </c>
      <c r="Z18" s="18">
        <f t="shared" si="5"/>
      </c>
      <c r="AA18" s="18">
        <f t="shared" si="5"/>
      </c>
      <c r="AB18" s="18">
        <f t="shared" si="5"/>
      </c>
    </row>
    <row r="19" spans="1:28" s="1" customFormat="1" ht="12.75">
      <c r="A19" s="117" t="s">
        <v>349</v>
      </c>
      <c r="B19" s="55" t="s">
        <v>350</v>
      </c>
      <c r="C19" s="58" t="s">
        <v>322</v>
      </c>
      <c r="D19" s="47">
        <v>10000</v>
      </c>
      <c r="E19" s="103">
        <v>2011</v>
      </c>
      <c r="F19" s="115" t="s">
        <v>346</v>
      </c>
      <c r="G19" s="59"/>
      <c r="H19" s="28">
        <f t="shared" si="3"/>
        <v>10000</v>
      </c>
      <c r="I19" s="18">
        <f t="shared" si="3"/>
      </c>
      <c r="J19" s="18">
        <f t="shared" si="4"/>
      </c>
      <c r="K19" s="18">
        <f t="shared" si="4"/>
      </c>
      <c r="L19" s="18">
        <f t="shared" si="4"/>
      </c>
      <c r="M19" s="18">
        <f t="shared" si="4"/>
      </c>
      <c r="N19" s="18">
        <f t="shared" si="4"/>
      </c>
      <c r="O19" s="18">
        <f t="shared" si="4"/>
      </c>
      <c r="P19" s="18">
        <f t="shared" si="4"/>
      </c>
      <c r="Q19" s="18">
        <f t="shared" si="4"/>
      </c>
      <c r="R19" s="18">
        <f t="shared" si="4"/>
      </c>
      <c r="S19" s="18">
        <f t="shared" si="4"/>
      </c>
      <c r="T19" s="18">
        <f t="shared" si="5"/>
      </c>
      <c r="U19" s="18">
        <f t="shared" si="5"/>
      </c>
      <c r="V19" s="18">
        <f t="shared" si="5"/>
      </c>
      <c r="W19" s="18">
        <f t="shared" si="5"/>
      </c>
      <c r="X19" s="18">
        <f t="shared" si="5"/>
      </c>
      <c r="Y19" s="18">
        <f t="shared" si="5"/>
      </c>
      <c r="Z19" s="18">
        <f t="shared" si="5"/>
      </c>
      <c r="AA19" s="18">
        <f t="shared" si="5"/>
      </c>
      <c r="AB19" s="18">
        <f t="shared" si="5"/>
      </c>
    </row>
    <row r="20" spans="1:28" s="1" customFormat="1" ht="12.75">
      <c r="A20" s="119" t="s">
        <v>351</v>
      </c>
      <c r="B20" s="55" t="s">
        <v>352</v>
      </c>
      <c r="C20" s="58" t="s">
        <v>322</v>
      </c>
      <c r="D20" s="47">
        <v>20000</v>
      </c>
      <c r="E20" s="103">
        <v>2011</v>
      </c>
      <c r="F20" s="115" t="s">
        <v>346</v>
      </c>
      <c r="G20" s="59"/>
      <c r="H20" s="28">
        <f t="shared" si="3"/>
        <v>20000</v>
      </c>
      <c r="I20" s="18">
        <f t="shared" si="3"/>
      </c>
      <c r="J20" s="18">
        <f t="shared" si="4"/>
      </c>
      <c r="K20" s="18">
        <f t="shared" si="4"/>
      </c>
      <c r="L20" s="18">
        <f t="shared" si="4"/>
      </c>
      <c r="M20" s="18">
        <f t="shared" si="4"/>
      </c>
      <c r="N20" s="18">
        <f t="shared" si="4"/>
      </c>
      <c r="O20" s="18">
        <f t="shared" si="4"/>
      </c>
      <c r="P20" s="18">
        <f t="shared" si="4"/>
      </c>
      <c r="Q20" s="18">
        <f t="shared" si="4"/>
      </c>
      <c r="R20" s="18">
        <f t="shared" si="4"/>
      </c>
      <c r="S20" s="18">
        <f t="shared" si="4"/>
      </c>
      <c r="T20" s="18">
        <f t="shared" si="5"/>
      </c>
      <c r="U20" s="18">
        <f t="shared" si="5"/>
      </c>
      <c r="V20" s="18">
        <f t="shared" si="5"/>
      </c>
      <c r="W20" s="18">
        <f t="shared" si="5"/>
      </c>
      <c r="X20" s="18">
        <f t="shared" si="5"/>
      </c>
      <c r="Y20" s="18">
        <f t="shared" si="5"/>
      </c>
      <c r="Z20" s="18">
        <f t="shared" si="5"/>
      </c>
      <c r="AA20" s="18">
        <f t="shared" si="5"/>
      </c>
      <c r="AB20" s="18">
        <f t="shared" si="5"/>
      </c>
    </row>
    <row r="21" spans="1:28" s="1" customFormat="1" ht="12.75">
      <c r="A21" s="119" t="s">
        <v>353</v>
      </c>
      <c r="B21" s="118" t="s">
        <v>354</v>
      </c>
      <c r="C21" s="58" t="s">
        <v>322</v>
      </c>
      <c r="D21" s="47">
        <v>320000</v>
      </c>
      <c r="E21" s="103">
        <v>2011</v>
      </c>
      <c r="F21" s="115" t="s">
        <v>355</v>
      </c>
      <c r="G21" s="59"/>
      <c r="H21" s="28">
        <f t="shared" si="3"/>
        <v>320000</v>
      </c>
      <c r="I21" s="18">
        <f t="shared" si="3"/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s="1" customFormat="1" ht="12.75">
      <c r="A22" s="117" t="s">
        <v>356</v>
      </c>
      <c r="B22" s="55" t="s">
        <v>357</v>
      </c>
      <c r="C22" s="58" t="s">
        <v>322</v>
      </c>
      <c r="D22" s="47">
        <v>5000</v>
      </c>
      <c r="E22" s="103">
        <v>2011</v>
      </c>
      <c r="F22" s="115" t="s">
        <v>128</v>
      </c>
      <c r="G22" s="59"/>
      <c r="H22" s="28">
        <f t="shared" si="3"/>
        <v>5000</v>
      </c>
      <c r="I22" s="18">
        <f t="shared" si="3"/>
      </c>
      <c r="J22" s="18">
        <f aca="true" t="shared" si="6" ref="J22:S28">IF($E22=(YEAR+J$2),$D22,"")</f>
      </c>
      <c r="K22" s="18">
        <f t="shared" si="6"/>
      </c>
      <c r="L22" s="18">
        <f t="shared" si="6"/>
      </c>
      <c r="M22" s="18">
        <f t="shared" si="6"/>
      </c>
      <c r="N22" s="18">
        <f t="shared" si="6"/>
      </c>
      <c r="O22" s="18">
        <f t="shared" si="6"/>
      </c>
      <c r="P22" s="18">
        <f t="shared" si="6"/>
      </c>
      <c r="Q22" s="18">
        <f t="shared" si="6"/>
      </c>
      <c r="R22" s="18">
        <f t="shared" si="6"/>
      </c>
      <c r="S22" s="18">
        <f t="shared" si="6"/>
      </c>
      <c r="T22" s="18">
        <f aca="true" t="shared" si="7" ref="T22:AB28">IF($E22=(YEAR+T$2),$D22,"")</f>
      </c>
      <c r="U22" s="18">
        <f t="shared" si="7"/>
      </c>
      <c r="V22" s="18">
        <f t="shared" si="7"/>
      </c>
      <c r="W22" s="18">
        <f t="shared" si="7"/>
      </c>
      <c r="X22" s="18">
        <f t="shared" si="7"/>
      </c>
      <c r="Y22" s="18">
        <f t="shared" si="7"/>
      </c>
      <c r="Z22" s="18">
        <f t="shared" si="7"/>
      </c>
      <c r="AA22" s="18">
        <f t="shared" si="7"/>
      </c>
      <c r="AB22" s="18">
        <f t="shared" si="7"/>
      </c>
    </row>
    <row r="23" spans="1:28" s="1" customFormat="1" ht="12.75">
      <c r="A23" s="117" t="s">
        <v>358</v>
      </c>
      <c r="B23" s="55" t="s">
        <v>359</v>
      </c>
      <c r="C23" s="58" t="s">
        <v>322</v>
      </c>
      <c r="D23" s="47">
        <v>88700</v>
      </c>
      <c r="E23" s="103">
        <v>2011</v>
      </c>
      <c r="F23" s="115" t="s">
        <v>128</v>
      </c>
      <c r="G23" s="59"/>
      <c r="H23" s="28">
        <f t="shared" si="3"/>
        <v>88700</v>
      </c>
      <c r="I23" s="18">
        <f t="shared" si="3"/>
      </c>
      <c r="J23" s="18">
        <f t="shared" si="6"/>
      </c>
      <c r="K23" s="18">
        <f t="shared" si="6"/>
      </c>
      <c r="L23" s="18">
        <f t="shared" si="6"/>
      </c>
      <c r="M23" s="18">
        <f t="shared" si="6"/>
      </c>
      <c r="N23" s="18">
        <f t="shared" si="6"/>
      </c>
      <c r="O23" s="18">
        <f t="shared" si="6"/>
      </c>
      <c r="P23" s="18">
        <f t="shared" si="6"/>
      </c>
      <c r="Q23" s="18">
        <f t="shared" si="6"/>
      </c>
      <c r="R23" s="18">
        <f t="shared" si="6"/>
      </c>
      <c r="S23" s="18">
        <f t="shared" si="6"/>
      </c>
      <c r="T23" s="18">
        <f t="shared" si="7"/>
      </c>
      <c r="U23" s="18">
        <f t="shared" si="7"/>
      </c>
      <c r="V23" s="18">
        <f t="shared" si="7"/>
      </c>
      <c r="W23" s="18">
        <f t="shared" si="7"/>
      </c>
      <c r="X23" s="18">
        <f t="shared" si="7"/>
      </c>
      <c r="Y23" s="18">
        <f t="shared" si="7"/>
      </c>
      <c r="Z23" s="18">
        <f t="shared" si="7"/>
      </c>
      <c r="AA23" s="18">
        <f t="shared" si="7"/>
      </c>
      <c r="AB23" s="18">
        <f t="shared" si="7"/>
      </c>
    </row>
    <row r="24" spans="1:28" s="1" customFormat="1" ht="12.75">
      <c r="A24" s="117" t="s">
        <v>360</v>
      </c>
      <c r="B24" s="55" t="s">
        <v>361</v>
      </c>
      <c r="C24" s="58" t="s">
        <v>322</v>
      </c>
      <c r="D24" s="47">
        <v>257000</v>
      </c>
      <c r="E24" s="103">
        <v>2011</v>
      </c>
      <c r="F24" s="115" t="s">
        <v>362</v>
      </c>
      <c r="G24" s="59"/>
      <c r="H24" s="28">
        <f t="shared" si="3"/>
        <v>257000</v>
      </c>
      <c r="I24" s="18">
        <f t="shared" si="3"/>
      </c>
      <c r="J24" s="18">
        <f t="shared" si="6"/>
      </c>
      <c r="K24" s="18">
        <f t="shared" si="6"/>
      </c>
      <c r="L24" s="18">
        <f t="shared" si="6"/>
      </c>
      <c r="M24" s="18">
        <f t="shared" si="6"/>
      </c>
      <c r="N24" s="18">
        <f t="shared" si="6"/>
      </c>
      <c r="O24" s="18">
        <f t="shared" si="6"/>
      </c>
      <c r="P24" s="18">
        <f t="shared" si="6"/>
      </c>
      <c r="Q24" s="18">
        <f t="shared" si="6"/>
      </c>
      <c r="R24" s="18">
        <f t="shared" si="6"/>
      </c>
      <c r="S24" s="18">
        <f t="shared" si="6"/>
      </c>
      <c r="T24" s="18">
        <f t="shared" si="7"/>
      </c>
      <c r="U24" s="18">
        <f t="shared" si="7"/>
      </c>
      <c r="V24" s="18">
        <f t="shared" si="7"/>
      </c>
      <c r="W24" s="18">
        <f t="shared" si="7"/>
      </c>
      <c r="X24" s="18">
        <f t="shared" si="7"/>
      </c>
      <c r="Y24" s="18">
        <f t="shared" si="7"/>
      </c>
      <c r="Z24" s="18">
        <f t="shared" si="7"/>
      </c>
      <c r="AA24" s="18">
        <f t="shared" si="7"/>
      </c>
      <c r="AB24" s="18">
        <f t="shared" si="7"/>
      </c>
    </row>
    <row r="25" spans="1:28" s="1" customFormat="1" ht="12.75">
      <c r="A25" s="119" t="s">
        <v>363</v>
      </c>
      <c r="B25" s="118" t="s">
        <v>364</v>
      </c>
      <c r="C25" s="58" t="s">
        <v>322</v>
      </c>
      <c r="D25" s="47">
        <v>150000</v>
      </c>
      <c r="E25" s="103">
        <v>2011</v>
      </c>
      <c r="F25" s="115" t="s">
        <v>335</v>
      </c>
      <c r="G25" s="59"/>
      <c r="H25" s="28">
        <f t="shared" si="3"/>
        <v>150000</v>
      </c>
      <c r="I25" s="18">
        <f t="shared" si="3"/>
      </c>
      <c r="J25" s="18">
        <f t="shared" si="6"/>
      </c>
      <c r="K25" s="18">
        <f t="shared" si="6"/>
      </c>
      <c r="L25" s="18">
        <f t="shared" si="6"/>
      </c>
      <c r="M25" s="18">
        <f t="shared" si="6"/>
      </c>
      <c r="N25" s="18">
        <f t="shared" si="6"/>
      </c>
      <c r="O25" s="18">
        <f t="shared" si="6"/>
      </c>
      <c r="P25" s="18">
        <f t="shared" si="6"/>
      </c>
      <c r="Q25" s="18">
        <f t="shared" si="6"/>
      </c>
      <c r="R25" s="18">
        <f t="shared" si="6"/>
      </c>
      <c r="S25" s="18">
        <f t="shared" si="6"/>
      </c>
      <c r="T25" s="18">
        <f t="shared" si="7"/>
      </c>
      <c r="U25" s="18">
        <f t="shared" si="7"/>
      </c>
      <c r="V25" s="18">
        <f t="shared" si="7"/>
      </c>
      <c r="W25" s="18">
        <f t="shared" si="7"/>
      </c>
      <c r="X25" s="18">
        <f t="shared" si="7"/>
      </c>
      <c r="Y25" s="18">
        <f t="shared" si="7"/>
      </c>
      <c r="Z25" s="18">
        <f t="shared" si="7"/>
      </c>
      <c r="AA25" s="18">
        <f t="shared" si="7"/>
      </c>
      <c r="AB25" s="18">
        <f t="shared" si="7"/>
      </c>
    </row>
    <row r="26" spans="1:28" s="1" customFormat="1" ht="12.75">
      <c r="A26" s="119" t="s">
        <v>365</v>
      </c>
      <c r="B26" s="118" t="s">
        <v>366</v>
      </c>
      <c r="C26" s="58" t="s">
        <v>322</v>
      </c>
      <c r="D26" s="47">
        <v>65000</v>
      </c>
      <c r="E26" s="103">
        <v>2011</v>
      </c>
      <c r="F26" s="115" t="s">
        <v>335</v>
      </c>
      <c r="G26" s="59"/>
      <c r="H26" s="28">
        <f t="shared" si="3"/>
        <v>65000</v>
      </c>
      <c r="I26" s="18">
        <f t="shared" si="3"/>
      </c>
      <c r="J26" s="18">
        <f t="shared" si="6"/>
      </c>
      <c r="K26" s="18">
        <f t="shared" si="6"/>
      </c>
      <c r="L26" s="18">
        <f t="shared" si="6"/>
      </c>
      <c r="M26" s="18">
        <f t="shared" si="6"/>
      </c>
      <c r="N26" s="18">
        <f t="shared" si="6"/>
      </c>
      <c r="O26" s="18">
        <f t="shared" si="6"/>
      </c>
      <c r="P26" s="18">
        <f t="shared" si="6"/>
      </c>
      <c r="Q26" s="18">
        <f t="shared" si="6"/>
      </c>
      <c r="R26" s="18">
        <f t="shared" si="6"/>
      </c>
      <c r="S26" s="18">
        <f t="shared" si="6"/>
      </c>
      <c r="T26" s="18">
        <f t="shared" si="7"/>
      </c>
      <c r="U26" s="18">
        <f t="shared" si="7"/>
      </c>
      <c r="V26" s="18">
        <f t="shared" si="7"/>
      </c>
      <c r="W26" s="18">
        <f t="shared" si="7"/>
      </c>
      <c r="X26" s="18">
        <f t="shared" si="7"/>
      </c>
      <c r="Y26" s="18">
        <f t="shared" si="7"/>
      </c>
      <c r="Z26" s="18">
        <f t="shared" si="7"/>
      </c>
      <c r="AA26" s="18">
        <f t="shared" si="7"/>
      </c>
      <c r="AB26" s="18">
        <f t="shared" si="7"/>
      </c>
    </row>
    <row r="27" spans="1:28" s="1" customFormat="1" ht="12.75">
      <c r="A27" s="117" t="s">
        <v>367</v>
      </c>
      <c r="B27" s="55" t="s">
        <v>368</v>
      </c>
      <c r="C27" s="58" t="s">
        <v>322</v>
      </c>
      <c r="D27" s="47">
        <v>3750000</v>
      </c>
      <c r="E27" s="103">
        <v>2011</v>
      </c>
      <c r="F27" s="115" t="s">
        <v>346</v>
      </c>
      <c r="G27" s="59"/>
      <c r="H27" s="28">
        <f t="shared" si="3"/>
        <v>3750000</v>
      </c>
      <c r="I27" s="18">
        <f t="shared" si="3"/>
      </c>
      <c r="J27" s="18">
        <f t="shared" si="6"/>
      </c>
      <c r="K27" s="18">
        <f t="shared" si="6"/>
      </c>
      <c r="L27" s="18">
        <f t="shared" si="6"/>
      </c>
      <c r="M27" s="18">
        <f t="shared" si="6"/>
      </c>
      <c r="N27" s="18">
        <f t="shared" si="6"/>
      </c>
      <c r="O27" s="18">
        <f t="shared" si="6"/>
      </c>
      <c r="P27" s="18">
        <f t="shared" si="6"/>
      </c>
      <c r="Q27" s="18">
        <f t="shared" si="6"/>
      </c>
      <c r="R27" s="18">
        <f t="shared" si="6"/>
      </c>
      <c r="S27" s="18">
        <f t="shared" si="6"/>
      </c>
      <c r="T27" s="18">
        <f t="shared" si="7"/>
      </c>
      <c r="U27" s="18">
        <f t="shared" si="7"/>
      </c>
      <c r="V27" s="18">
        <f t="shared" si="7"/>
      </c>
      <c r="W27" s="18">
        <f t="shared" si="7"/>
      </c>
      <c r="X27" s="18">
        <f t="shared" si="7"/>
      </c>
      <c r="Y27" s="18">
        <f t="shared" si="7"/>
      </c>
      <c r="Z27" s="18">
        <f t="shared" si="7"/>
      </c>
      <c r="AA27" s="18">
        <f t="shared" si="7"/>
      </c>
      <c r="AB27" s="18">
        <f t="shared" si="7"/>
      </c>
    </row>
    <row r="28" spans="1:28" s="1" customFormat="1" ht="12.75">
      <c r="A28" s="117" t="s">
        <v>369</v>
      </c>
      <c r="B28" s="55" t="s">
        <v>370</v>
      </c>
      <c r="C28" s="58" t="s">
        <v>322</v>
      </c>
      <c r="D28" s="47">
        <v>20000</v>
      </c>
      <c r="E28" s="103">
        <v>2011</v>
      </c>
      <c r="F28" s="115" t="s">
        <v>128</v>
      </c>
      <c r="G28" s="59"/>
      <c r="H28" s="28">
        <f t="shared" si="3"/>
        <v>20000</v>
      </c>
      <c r="I28" s="18">
        <f t="shared" si="3"/>
      </c>
      <c r="J28" s="18">
        <f t="shared" si="6"/>
      </c>
      <c r="K28" s="18">
        <f t="shared" si="6"/>
      </c>
      <c r="L28" s="18">
        <f t="shared" si="6"/>
      </c>
      <c r="M28" s="18">
        <f t="shared" si="6"/>
      </c>
      <c r="N28" s="18">
        <f t="shared" si="6"/>
      </c>
      <c r="O28" s="18">
        <f t="shared" si="6"/>
      </c>
      <c r="P28" s="18">
        <f t="shared" si="6"/>
      </c>
      <c r="Q28" s="18">
        <f t="shared" si="6"/>
      </c>
      <c r="R28" s="18">
        <f t="shared" si="6"/>
      </c>
      <c r="S28" s="18">
        <f t="shared" si="6"/>
      </c>
      <c r="T28" s="18">
        <f t="shared" si="7"/>
      </c>
      <c r="U28" s="18">
        <f t="shared" si="7"/>
      </c>
      <c r="V28" s="18">
        <f t="shared" si="7"/>
      </c>
      <c r="W28" s="18">
        <f t="shared" si="7"/>
      </c>
      <c r="X28" s="18">
        <f t="shared" si="7"/>
      </c>
      <c r="Y28" s="18">
        <f t="shared" si="7"/>
      </c>
      <c r="Z28" s="18">
        <f t="shared" si="7"/>
      </c>
      <c r="AA28" s="18">
        <f t="shared" si="7"/>
      </c>
      <c r="AB28" s="18">
        <f t="shared" si="7"/>
      </c>
    </row>
    <row r="29" spans="1:28" s="1" customFormat="1" ht="12.75">
      <c r="A29" s="117" t="s">
        <v>371</v>
      </c>
      <c r="B29" s="118" t="s">
        <v>372</v>
      </c>
      <c r="C29" s="120" t="s">
        <v>322</v>
      </c>
      <c r="D29" s="47">
        <v>8000</v>
      </c>
      <c r="E29" s="105">
        <v>2011</v>
      </c>
      <c r="F29" s="115" t="s">
        <v>128</v>
      </c>
      <c r="G29" s="59"/>
      <c r="H29" s="28">
        <f t="shared" si="3"/>
        <v>8000</v>
      </c>
      <c r="I29" s="18">
        <f t="shared" si="3"/>
      </c>
      <c r="J29" s="18">
        <f aca="true" t="shared" si="8" ref="J29:J60">IF($E29=(YEAR+J$2),$D29,"")</f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1:28" s="1" customFormat="1" ht="12.75">
      <c r="A30" s="117" t="s">
        <v>373</v>
      </c>
      <c r="B30" s="55" t="s">
        <v>374</v>
      </c>
      <c r="C30" s="120" t="s">
        <v>322</v>
      </c>
      <c r="D30" s="47">
        <v>5000</v>
      </c>
      <c r="E30" s="105">
        <v>2011</v>
      </c>
      <c r="F30" s="121" t="s">
        <v>326</v>
      </c>
      <c r="G30" s="59"/>
      <c r="H30" s="28">
        <f t="shared" si="3"/>
        <v>5000</v>
      </c>
      <c r="I30" s="18">
        <f t="shared" si="3"/>
      </c>
      <c r="J30" s="18">
        <f t="shared" si="8"/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spans="1:28" s="1" customFormat="1" ht="12.75">
      <c r="A31" s="117" t="s">
        <v>375</v>
      </c>
      <c r="B31" s="55" t="s">
        <v>376</v>
      </c>
      <c r="C31" s="120" t="s">
        <v>322</v>
      </c>
      <c r="D31" s="47">
        <v>42000</v>
      </c>
      <c r="E31" s="105">
        <v>2011</v>
      </c>
      <c r="F31" s="121" t="s">
        <v>128</v>
      </c>
      <c r="G31" s="59"/>
      <c r="H31" s="28">
        <f t="shared" si="3"/>
        <v>42000</v>
      </c>
      <c r="I31" s="18">
        <f t="shared" si="3"/>
      </c>
      <c r="J31" s="18">
        <f t="shared" si="8"/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s="1" customFormat="1" ht="12.75">
      <c r="A32" s="117" t="s">
        <v>377</v>
      </c>
      <c r="B32" s="55" t="s">
        <v>378</v>
      </c>
      <c r="C32" s="120" t="s">
        <v>322</v>
      </c>
      <c r="D32" s="47">
        <v>3310</v>
      </c>
      <c r="E32" s="105">
        <v>2011</v>
      </c>
      <c r="F32" s="121" t="s">
        <v>128</v>
      </c>
      <c r="G32" s="59"/>
      <c r="H32" s="28">
        <f t="shared" si="3"/>
        <v>3310</v>
      </c>
      <c r="I32" s="18">
        <f t="shared" si="3"/>
      </c>
      <c r="J32" s="18">
        <f t="shared" si="8"/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1:28" s="1" customFormat="1" ht="12.75">
      <c r="A33" s="117" t="s">
        <v>379</v>
      </c>
      <c r="B33" s="55" t="s">
        <v>380</v>
      </c>
      <c r="C33" s="120" t="s">
        <v>322</v>
      </c>
      <c r="D33" s="47">
        <v>4046.9</v>
      </c>
      <c r="E33" s="105">
        <v>2011</v>
      </c>
      <c r="F33" s="121" t="s">
        <v>128</v>
      </c>
      <c r="G33" s="59"/>
      <c r="H33" s="28">
        <f t="shared" si="3"/>
        <v>4046.9</v>
      </c>
      <c r="I33" s="18">
        <f t="shared" si="3"/>
      </c>
      <c r="J33" s="18">
        <f t="shared" si="8"/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s="1" customFormat="1" ht="12.75">
      <c r="A34" s="117" t="s">
        <v>381</v>
      </c>
      <c r="B34" s="55" t="s">
        <v>382</v>
      </c>
      <c r="C34" s="120" t="s">
        <v>322</v>
      </c>
      <c r="D34" s="47">
        <v>6185</v>
      </c>
      <c r="E34" s="105">
        <v>2011</v>
      </c>
      <c r="F34" s="121" t="s">
        <v>128</v>
      </c>
      <c r="G34" s="59"/>
      <c r="H34" s="28">
        <f t="shared" si="3"/>
        <v>6185</v>
      </c>
      <c r="I34" s="18">
        <f t="shared" si="3"/>
      </c>
      <c r="J34" s="18">
        <f t="shared" si="8"/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s="1" customFormat="1" ht="12.75">
      <c r="A35" s="117" t="s">
        <v>383</v>
      </c>
      <c r="B35" s="122" t="s">
        <v>384</v>
      </c>
      <c r="C35" s="120" t="s">
        <v>322</v>
      </c>
      <c r="D35" s="47">
        <v>0</v>
      </c>
      <c r="E35" s="105">
        <v>2011</v>
      </c>
      <c r="F35" s="123" t="s">
        <v>128</v>
      </c>
      <c r="G35" s="59"/>
      <c r="H35" s="28">
        <f t="shared" si="3"/>
        <v>0</v>
      </c>
      <c r="I35" s="18">
        <f t="shared" si="3"/>
      </c>
      <c r="J35" s="18">
        <f t="shared" si="8"/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s="1" customFormat="1" ht="12.75">
      <c r="A36" s="117" t="s">
        <v>385</v>
      </c>
      <c r="B36" s="122" t="s">
        <v>386</v>
      </c>
      <c r="C36" s="120" t="s">
        <v>322</v>
      </c>
      <c r="D36" s="47">
        <v>15000</v>
      </c>
      <c r="E36" s="105">
        <v>2011</v>
      </c>
      <c r="F36" s="121" t="s">
        <v>128</v>
      </c>
      <c r="G36" s="59"/>
      <c r="H36" s="28">
        <f t="shared" si="3"/>
        <v>15000</v>
      </c>
      <c r="I36" s="18">
        <f t="shared" si="3"/>
      </c>
      <c r="J36" s="18">
        <f t="shared" si="8"/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1:28" s="1" customFormat="1" ht="12.75">
      <c r="A37" s="117" t="s">
        <v>387</v>
      </c>
      <c r="B37" s="55" t="s">
        <v>388</v>
      </c>
      <c r="C37" s="120" t="s">
        <v>322</v>
      </c>
      <c r="D37" s="47">
        <v>20600</v>
      </c>
      <c r="E37" s="105">
        <v>2011</v>
      </c>
      <c r="F37" s="121" t="s">
        <v>128</v>
      </c>
      <c r="G37" s="59"/>
      <c r="H37" s="28">
        <f t="shared" si="3"/>
        <v>20600</v>
      </c>
      <c r="I37" s="18">
        <f t="shared" si="3"/>
      </c>
      <c r="J37" s="18">
        <f t="shared" si="8"/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r="38" spans="1:28" s="1" customFormat="1" ht="12.75">
      <c r="A38" s="117" t="s">
        <v>389</v>
      </c>
      <c r="B38" s="122" t="s">
        <v>390</v>
      </c>
      <c r="C38" s="120" t="s">
        <v>322</v>
      </c>
      <c r="D38" s="47">
        <v>57513.67</v>
      </c>
      <c r="E38" s="105">
        <v>2011</v>
      </c>
      <c r="F38" s="121" t="s">
        <v>128</v>
      </c>
      <c r="G38" s="59"/>
      <c r="H38" s="28">
        <f t="shared" si="3"/>
        <v>57513.67</v>
      </c>
      <c r="I38" s="18">
        <f t="shared" si="3"/>
      </c>
      <c r="J38" s="18">
        <f t="shared" si="8"/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  <row r="39" spans="1:28" s="1" customFormat="1" ht="12.75">
      <c r="A39" s="117" t="s">
        <v>391</v>
      </c>
      <c r="B39" s="55" t="s">
        <v>392</v>
      </c>
      <c r="C39" s="120" t="s">
        <v>322</v>
      </c>
      <c r="D39" s="47">
        <v>11700</v>
      </c>
      <c r="E39" s="105">
        <v>2011</v>
      </c>
      <c r="F39" s="121" t="s">
        <v>128</v>
      </c>
      <c r="G39" s="59"/>
      <c r="H39" s="28">
        <f t="shared" si="3"/>
        <v>11700</v>
      </c>
      <c r="I39" s="18">
        <f t="shared" si="3"/>
      </c>
      <c r="J39" s="18">
        <f t="shared" si="8"/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</row>
    <row r="40" spans="1:28" s="1" customFormat="1" ht="12.75">
      <c r="A40" s="117" t="s">
        <v>393</v>
      </c>
      <c r="B40" s="55" t="s">
        <v>394</v>
      </c>
      <c r="C40" s="120" t="s">
        <v>322</v>
      </c>
      <c r="D40" s="47">
        <v>11000</v>
      </c>
      <c r="E40" s="105">
        <v>2011</v>
      </c>
      <c r="F40" s="121" t="s">
        <v>326</v>
      </c>
      <c r="G40" s="59"/>
      <c r="H40" s="28">
        <f t="shared" si="3"/>
        <v>11000</v>
      </c>
      <c r="I40" s="18">
        <f t="shared" si="3"/>
      </c>
      <c r="J40" s="18">
        <f t="shared" si="8"/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</row>
    <row r="41" spans="1:28" s="1" customFormat="1" ht="12.75">
      <c r="A41" s="124" t="s">
        <v>395</v>
      </c>
      <c r="B41" s="125" t="s">
        <v>396</v>
      </c>
      <c r="C41" s="126" t="s">
        <v>322</v>
      </c>
      <c r="D41" s="47">
        <v>26446</v>
      </c>
      <c r="E41" s="105">
        <v>2011</v>
      </c>
      <c r="F41" s="121" t="s">
        <v>397</v>
      </c>
      <c r="G41" s="59"/>
      <c r="H41" s="28">
        <f t="shared" si="3"/>
        <v>26446</v>
      </c>
      <c r="I41" s="18">
        <f t="shared" si="3"/>
      </c>
      <c r="J41" s="18">
        <f t="shared" si="8"/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</row>
    <row r="42" spans="1:28" s="1" customFormat="1" ht="12.75">
      <c r="A42" s="111" t="s">
        <v>398</v>
      </c>
      <c r="B42" s="125" t="s">
        <v>399</v>
      </c>
      <c r="C42" s="127" t="s">
        <v>322</v>
      </c>
      <c r="D42" s="47">
        <v>0</v>
      </c>
      <c r="E42" s="103">
        <v>2011</v>
      </c>
      <c r="F42" s="26" t="s">
        <v>128</v>
      </c>
      <c r="G42" s="59"/>
      <c r="H42" s="28">
        <f t="shared" si="3"/>
        <v>0</v>
      </c>
      <c r="I42" s="18">
        <f t="shared" si="3"/>
      </c>
      <c r="J42" s="18">
        <f t="shared" si="8"/>
      </c>
      <c r="K42" s="18">
        <f aca="true" t="shared" si="9" ref="K42:T43">IF($E42=(YEAR+K$2),$D42,"")</f>
      </c>
      <c r="L42" s="18">
        <f t="shared" si="9"/>
      </c>
      <c r="M42" s="18">
        <f t="shared" si="9"/>
      </c>
      <c r="N42" s="18">
        <f t="shared" si="9"/>
      </c>
      <c r="O42" s="18">
        <f t="shared" si="9"/>
      </c>
      <c r="P42" s="18">
        <f t="shared" si="9"/>
      </c>
      <c r="Q42" s="18">
        <f t="shared" si="9"/>
      </c>
      <c r="R42" s="18">
        <f t="shared" si="9"/>
      </c>
      <c r="S42" s="18">
        <f t="shared" si="9"/>
      </c>
      <c r="T42" s="18">
        <f t="shared" si="9"/>
      </c>
      <c r="U42" s="18">
        <f aca="true" t="shared" si="10" ref="U42:AB43">IF($E42=(YEAR+U$2),$D42,"")</f>
      </c>
      <c r="V42" s="18">
        <f t="shared" si="10"/>
      </c>
      <c r="W42" s="18">
        <f t="shared" si="10"/>
      </c>
      <c r="X42" s="18">
        <f t="shared" si="10"/>
      </c>
      <c r="Y42" s="18">
        <f t="shared" si="10"/>
      </c>
      <c r="Z42" s="18">
        <f t="shared" si="10"/>
      </c>
      <c r="AA42" s="18">
        <f t="shared" si="10"/>
      </c>
      <c r="AB42" s="18">
        <f t="shared" si="10"/>
      </c>
    </row>
    <row r="43" spans="1:28" s="1" customFormat="1" ht="12.75">
      <c r="A43" s="111" t="s">
        <v>400</v>
      </c>
      <c r="B43" s="128" t="s">
        <v>401</v>
      </c>
      <c r="C43" s="127" t="s">
        <v>322</v>
      </c>
      <c r="D43" s="47">
        <v>10400</v>
      </c>
      <c r="E43" s="103">
        <v>2011</v>
      </c>
      <c r="F43" s="115" t="s">
        <v>346</v>
      </c>
      <c r="G43" s="59"/>
      <c r="H43" s="28">
        <f t="shared" si="3"/>
        <v>10400</v>
      </c>
      <c r="I43" s="18">
        <f t="shared" si="3"/>
      </c>
      <c r="J43" s="18">
        <f t="shared" si="8"/>
      </c>
      <c r="K43" s="18">
        <f t="shared" si="9"/>
      </c>
      <c r="L43" s="18">
        <f t="shared" si="9"/>
      </c>
      <c r="M43" s="18">
        <f t="shared" si="9"/>
      </c>
      <c r="N43" s="18">
        <f t="shared" si="9"/>
      </c>
      <c r="O43" s="18">
        <f t="shared" si="9"/>
      </c>
      <c r="P43" s="18">
        <f t="shared" si="9"/>
      </c>
      <c r="Q43" s="18">
        <f t="shared" si="9"/>
      </c>
      <c r="R43" s="18">
        <f t="shared" si="9"/>
      </c>
      <c r="S43" s="18">
        <f t="shared" si="9"/>
      </c>
      <c r="T43" s="18">
        <f t="shared" si="9"/>
      </c>
      <c r="U43" s="18">
        <f t="shared" si="10"/>
      </c>
      <c r="V43" s="18">
        <f t="shared" si="10"/>
      </c>
      <c r="W43" s="18">
        <f t="shared" si="10"/>
      </c>
      <c r="X43" s="18">
        <f t="shared" si="10"/>
      </c>
      <c r="Y43" s="18">
        <f t="shared" si="10"/>
      </c>
      <c r="Z43" s="18">
        <f t="shared" si="10"/>
      </c>
      <c r="AA43" s="18">
        <f t="shared" si="10"/>
      </c>
      <c r="AB43" s="18">
        <f t="shared" si="10"/>
      </c>
    </row>
    <row r="44" spans="1:28" s="1" customFormat="1" ht="12.75">
      <c r="A44" s="129">
        <v>958998</v>
      </c>
      <c r="B44" s="130" t="s">
        <v>402</v>
      </c>
      <c r="C44" s="127" t="s">
        <v>322</v>
      </c>
      <c r="D44" s="131">
        <v>82345</v>
      </c>
      <c r="E44" s="103">
        <v>2012</v>
      </c>
      <c r="F44" s="26"/>
      <c r="G44" s="59"/>
      <c r="H44" s="28"/>
      <c r="I44" s="18">
        <f aca="true" t="shared" si="11" ref="I44:I80">IF($E44=(YEAR+I$2),$D44,"")</f>
        <v>82345</v>
      </c>
      <c r="J44" s="18">
        <f t="shared" si="8"/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1:28" s="1" customFormat="1" ht="12.75">
      <c r="A45" s="129">
        <v>959005</v>
      </c>
      <c r="B45" s="130" t="s">
        <v>403</v>
      </c>
      <c r="C45" s="127" t="s">
        <v>322</v>
      </c>
      <c r="D45" s="131">
        <v>527587</v>
      </c>
      <c r="E45" s="103">
        <v>2012</v>
      </c>
      <c r="F45" s="26"/>
      <c r="G45" s="59"/>
      <c r="H45" s="28"/>
      <c r="I45" s="18">
        <f t="shared" si="11"/>
        <v>527587</v>
      </c>
      <c r="J45" s="18">
        <f t="shared" si="8"/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</row>
    <row r="46" spans="1:28" s="1" customFormat="1" ht="12.75">
      <c r="A46" s="129">
        <v>987954</v>
      </c>
      <c r="B46" s="130" t="s">
        <v>404</v>
      </c>
      <c r="C46" s="127" t="s">
        <v>322</v>
      </c>
      <c r="D46" s="131">
        <v>10991</v>
      </c>
      <c r="E46" s="103">
        <v>2012</v>
      </c>
      <c r="F46" s="26"/>
      <c r="G46" s="59"/>
      <c r="H46" s="28"/>
      <c r="I46" s="18">
        <f t="shared" si="11"/>
        <v>10991</v>
      </c>
      <c r="J46" s="18">
        <f t="shared" si="8"/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</row>
    <row r="47" spans="1:28" s="1" customFormat="1" ht="12.75">
      <c r="A47" s="129">
        <v>641187</v>
      </c>
      <c r="B47" s="130" t="s">
        <v>405</v>
      </c>
      <c r="C47" s="127" t="s">
        <v>322</v>
      </c>
      <c r="D47" s="131">
        <v>1000000</v>
      </c>
      <c r="E47" s="103">
        <v>2012</v>
      </c>
      <c r="F47" s="26"/>
      <c r="G47" s="59"/>
      <c r="H47" s="28"/>
      <c r="I47" s="18">
        <f t="shared" si="11"/>
        <v>1000000</v>
      </c>
      <c r="J47" s="18">
        <f t="shared" si="8"/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</row>
    <row r="48" spans="1:28" s="1" customFormat="1" ht="12.75">
      <c r="A48" s="129">
        <v>581020</v>
      </c>
      <c r="B48" s="130" t="s">
        <v>406</v>
      </c>
      <c r="C48" s="127" t="s">
        <v>322</v>
      </c>
      <c r="D48" s="131">
        <v>741918</v>
      </c>
      <c r="E48" s="103">
        <v>2012</v>
      </c>
      <c r="F48" s="26"/>
      <c r="G48" s="59"/>
      <c r="H48" s="28"/>
      <c r="I48" s="18">
        <f t="shared" si="11"/>
        <v>741918</v>
      </c>
      <c r="J48" s="18">
        <f t="shared" si="8"/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</row>
    <row r="49" spans="1:28" s="1" customFormat="1" ht="12.75">
      <c r="A49" s="129">
        <v>581074</v>
      </c>
      <c r="B49" s="130" t="s">
        <v>407</v>
      </c>
      <c r="C49" s="127" t="s">
        <v>322</v>
      </c>
      <c r="D49" s="131">
        <v>5496</v>
      </c>
      <c r="E49" s="103">
        <v>2012</v>
      </c>
      <c r="F49" s="26"/>
      <c r="G49" s="59"/>
      <c r="H49" s="28"/>
      <c r="I49" s="18">
        <f t="shared" si="11"/>
        <v>5496</v>
      </c>
      <c r="J49" s="18">
        <f t="shared" si="8"/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</row>
    <row r="50" spans="1:28" s="1" customFormat="1" ht="12.75">
      <c r="A50" s="129">
        <v>959009</v>
      </c>
      <c r="B50" s="130" t="s">
        <v>408</v>
      </c>
      <c r="C50" s="127" t="s">
        <v>322</v>
      </c>
      <c r="D50" s="131">
        <v>2500000</v>
      </c>
      <c r="E50" s="103">
        <v>2012</v>
      </c>
      <c r="F50" s="26"/>
      <c r="G50" s="59"/>
      <c r="H50" s="28"/>
      <c r="I50" s="18">
        <f t="shared" si="11"/>
        <v>2500000</v>
      </c>
      <c r="J50" s="18">
        <f t="shared" si="8"/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</row>
    <row r="51" spans="1:28" s="1" customFormat="1" ht="12.75">
      <c r="A51" s="129">
        <v>987952</v>
      </c>
      <c r="B51" s="130" t="s">
        <v>409</v>
      </c>
      <c r="C51" s="127" t="s">
        <v>322</v>
      </c>
      <c r="D51" s="131">
        <v>274785</v>
      </c>
      <c r="E51" s="103">
        <v>2012</v>
      </c>
      <c r="F51" s="26"/>
      <c r="G51" s="59"/>
      <c r="H51" s="28"/>
      <c r="I51" s="18">
        <f t="shared" si="11"/>
        <v>274785</v>
      </c>
      <c r="J51" s="18">
        <f t="shared" si="8"/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</row>
    <row r="52" spans="1:28" s="1" customFormat="1" ht="12.75">
      <c r="A52" s="129">
        <v>581078</v>
      </c>
      <c r="B52" s="130" t="s">
        <v>410</v>
      </c>
      <c r="C52" s="127" t="s">
        <v>322</v>
      </c>
      <c r="D52" s="131">
        <v>2897414</v>
      </c>
      <c r="E52" s="103">
        <v>2012</v>
      </c>
      <c r="F52" s="26"/>
      <c r="G52" s="59"/>
      <c r="H52" s="28"/>
      <c r="I52" s="18">
        <f t="shared" si="11"/>
        <v>2897414</v>
      </c>
      <c r="J52" s="18">
        <f t="shared" si="8"/>
      </c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</row>
    <row r="53" spans="1:28" s="1" customFormat="1" ht="12.75">
      <c r="A53" s="129">
        <v>988096</v>
      </c>
      <c r="B53" s="130" t="s">
        <v>411</v>
      </c>
      <c r="C53" s="127" t="s">
        <v>322</v>
      </c>
      <c r="D53" s="131">
        <v>54957</v>
      </c>
      <c r="E53" s="103">
        <v>2012</v>
      </c>
      <c r="F53" s="26"/>
      <c r="G53" s="59"/>
      <c r="H53" s="28"/>
      <c r="I53" s="18">
        <f t="shared" si="11"/>
        <v>54957</v>
      </c>
      <c r="J53" s="18">
        <f t="shared" si="8"/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</row>
    <row r="54" spans="1:28" s="1" customFormat="1" ht="12.75">
      <c r="A54" s="129">
        <v>984990</v>
      </c>
      <c r="B54" s="130" t="s">
        <v>412</v>
      </c>
      <c r="C54" s="127" t="s">
        <v>322</v>
      </c>
      <c r="D54" s="131">
        <v>9982</v>
      </c>
      <c r="E54" s="103">
        <v>2012</v>
      </c>
      <c r="F54" s="26"/>
      <c r="G54" s="59"/>
      <c r="H54" s="28"/>
      <c r="I54" s="18">
        <f t="shared" si="11"/>
        <v>9982</v>
      </c>
      <c r="J54" s="18">
        <f t="shared" si="8"/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</row>
    <row r="55" spans="1:28" s="1" customFormat="1" ht="12.75">
      <c r="A55" s="129">
        <v>943005</v>
      </c>
      <c r="B55" s="130" t="s">
        <v>413</v>
      </c>
      <c r="C55" s="127" t="s">
        <v>322</v>
      </c>
      <c r="D55" s="131">
        <v>63793</v>
      </c>
      <c r="E55" s="103">
        <v>2012</v>
      </c>
      <c r="F55" s="26"/>
      <c r="G55" s="59"/>
      <c r="H55" s="28"/>
      <c r="I55" s="18">
        <f t="shared" si="11"/>
        <v>63793</v>
      </c>
      <c r="J55" s="18">
        <f t="shared" si="8"/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</row>
    <row r="56" spans="1:28" s="1" customFormat="1" ht="25.5">
      <c r="A56" s="129">
        <v>641498</v>
      </c>
      <c r="B56" s="130" t="s">
        <v>414</v>
      </c>
      <c r="C56" s="127" t="s">
        <v>322</v>
      </c>
      <c r="D56" s="131">
        <v>14043</v>
      </c>
      <c r="E56" s="103">
        <v>2012</v>
      </c>
      <c r="F56" s="26"/>
      <c r="G56" s="59"/>
      <c r="H56" s="28"/>
      <c r="I56" s="18">
        <f t="shared" si="11"/>
        <v>14043</v>
      </c>
      <c r="J56" s="18">
        <f t="shared" si="8"/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</row>
    <row r="57" spans="1:28" s="1" customFormat="1" ht="12.75">
      <c r="A57" s="129">
        <v>581081</v>
      </c>
      <c r="B57" s="130" t="s">
        <v>415</v>
      </c>
      <c r="C57" s="127" t="s">
        <v>322</v>
      </c>
      <c r="D57" s="131">
        <v>38470</v>
      </c>
      <c r="E57" s="103">
        <v>2012</v>
      </c>
      <c r="F57" s="26"/>
      <c r="G57" s="59"/>
      <c r="H57" s="28"/>
      <c r="I57" s="18">
        <f t="shared" si="11"/>
        <v>38470</v>
      </c>
      <c r="J57" s="18">
        <f t="shared" si="8"/>
      </c>
      <c r="K57" s="28">
        <f>IF($E57=(YEAR+K$2),$D57,"")</f>
      </c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</row>
    <row r="58" spans="1:28" s="1" customFormat="1" ht="25.5">
      <c r="A58" s="129">
        <v>987644</v>
      </c>
      <c r="B58" s="130" t="s">
        <v>416</v>
      </c>
      <c r="C58" s="127" t="s">
        <v>322</v>
      </c>
      <c r="D58" s="131">
        <v>307758</v>
      </c>
      <c r="E58" s="103">
        <v>2013</v>
      </c>
      <c r="F58" s="26"/>
      <c r="G58" s="59"/>
      <c r="H58" s="28"/>
      <c r="I58" s="18">
        <f t="shared" si="11"/>
      </c>
      <c r="J58" s="18">
        <f t="shared" si="8"/>
        <v>307758</v>
      </c>
      <c r="K58" s="28">
        <f>IF($E58=(YEAR+K$2),$D58,"")</f>
      </c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</row>
    <row r="59" spans="1:28" s="1" customFormat="1" ht="12.75">
      <c r="A59" s="129">
        <v>581041</v>
      </c>
      <c r="B59" s="130" t="s">
        <v>417</v>
      </c>
      <c r="C59" s="127" t="s">
        <v>322</v>
      </c>
      <c r="D59" s="131">
        <v>573707</v>
      </c>
      <c r="E59" s="103">
        <v>2013</v>
      </c>
      <c r="F59" s="26"/>
      <c r="G59" s="59"/>
      <c r="H59" s="28"/>
      <c r="I59" s="18">
        <f t="shared" si="11"/>
      </c>
      <c r="J59" s="18">
        <f t="shared" si="8"/>
        <v>573707</v>
      </c>
      <c r="K59" s="2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</row>
    <row r="60" spans="1:28" s="1" customFormat="1" ht="12.75">
      <c r="A60" s="129">
        <v>640307</v>
      </c>
      <c r="B60" s="130" t="s">
        <v>418</v>
      </c>
      <c r="C60" s="127" t="s">
        <v>322</v>
      </c>
      <c r="D60" s="131">
        <v>82435</v>
      </c>
      <c r="E60" s="103">
        <v>2013</v>
      </c>
      <c r="F60" s="26"/>
      <c r="G60" s="59"/>
      <c r="H60" s="28"/>
      <c r="I60" s="18">
        <f t="shared" si="11"/>
      </c>
      <c r="J60" s="18">
        <f t="shared" si="8"/>
        <v>82435</v>
      </c>
      <c r="K60" s="28">
        <f aca="true" t="shared" si="12" ref="K60:K80">IF($E60=(YEAR+K$2),$D60,"")</f>
      </c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</row>
    <row r="61" spans="1:28" s="1" customFormat="1" ht="12.75">
      <c r="A61" s="129">
        <v>641187</v>
      </c>
      <c r="B61" s="130" t="s">
        <v>405</v>
      </c>
      <c r="C61" s="127" t="s">
        <v>322</v>
      </c>
      <c r="D61" s="131">
        <v>648708</v>
      </c>
      <c r="E61" s="103">
        <v>2013</v>
      </c>
      <c r="F61" s="26"/>
      <c r="G61" s="59"/>
      <c r="H61" s="28"/>
      <c r="I61" s="18">
        <f t="shared" si="11"/>
      </c>
      <c r="J61" s="18">
        <f aca="true" t="shared" si="13" ref="J61:J80">IF($E61=(YEAR+J$2),$D61,"")</f>
        <v>648708</v>
      </c>
      <c r="K61" s="28">
        <f t="shared" si="12"/>
      </c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</row>
    <row r="62" spans="1:28" s="1" customFormat="1" ht="12.75">
      <c r="A62" s="129">
        <v>581020</v>
      </c>
      <c r="B62" s="130" t="s">
        <v>406</v>
      </c>
      <c r="C62" s="127" t="s">
        <v>322</v>
      </c>
      <c r="D62" s="131">
        <v>741918</v>
      </c>
      <c r="E62" s="103">
        <v>2013</v>
      </c>
      <c r="F62" s="26"/>
      <c r="G62" s="59"/>
      <c r="H62" s="28"/>
      <c r="I62" s="18">
        <f t="shared" si="11"/>
      </c>
      <c r="J62" s="18">
        <f t="shared" si="13"/>
        <v>741918</v>
      </c>
      <c r="K62" s="28">
        <f t="shared" si="12"/>
      </c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</row>
    <row r="63" spans="1:28" s="1" customFormat="1" ht="12.75">
      <c r="A63" s="129">
        <v>959009</v>
      </c>
      <c r="B63" s="130" t="s">
        <v>408</v>
      </c>
      <c r="C63" s="127" t="s">
        <v>322</v>
      </c>
      <c r="D63" s="131">
        <v>1747845</v>
      </c>
      <c r="E63" s="103">
        <v>2013</v>
      </c>
      <c r="F63" s="26"/>
      <c r="G63" s="59"/>
      <c r="H63" s="28"/>
      <c r="I63" s="18">
        <f t="shared" si="11"/>
      </c>
      <c r="J63" s="18">
        <f t="shared" si="13"/>
        <v>1747845</v>
      </c>
      <c r="K63" s="28">
        <f t="shared" si="12"/>
      </c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</row>
    <row r="64" spans="1:28" s="1" customFormat="1" ht="12.75">
      <c r="A64" s="129">
        <v>581078</v>
      </c>
      <c r="B64" s="130" t="s">
        <v>410</v>
      </c>
      <c r="C64" s="127" t="s">
        <v>322</v>
      </c>
      <c r="D64" s="131">
        <v>4250678</v>
      </c>
      <c r="E64" s="103">
        <v>2013</v>
      </c>
      <c r="F64" s="26"/>
      <c r="G64" s="59"/>
      <c r="H64" s="28"/>
      <c r="I64" s="18">
        <f t="shared" si="11"/>
      </c>
      <c r="J64" s="18">
        <f t="shared" si="13"/>
        <v>4250678</v>
      </c>
      <c r="K64" s="28">
        <f t="shared" si="12"/>
      </c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</row>
    <row r="65" spans="1:28" s="1" customFormat="1" ht="12.75">
      <c r="A65" s="129">
        <v>581081</v>
      </c>
      <c r="B65" s="130" t="s">
        <v>415</v>
      </c>
      <c r="C65" s="127" t="s">
        <v>322</v>
      </c>
      <c r="D65" s="131">
        <v>38470</v>
      </c>
      <c r="E65" s="103">
        <v>2013</v>
      </c>
      <c r="F65" s="26"/>
      <c r="G65" s="59"/>
      <c r="H65" s="28"/>
      <c r="I65" s="18">
        <f t="shared" si="11"/>
      </c>
      <c r="J65" s="18">
        <f t="shared" si="13"/>
        <v>38470</v>
      </c>
      <c r="K65" s="28">
        <f t="shared" si="12"/>
      </c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</row>
    <row r="66" spans="1:28" s="1" customFormat="1" ht="12.75">
      <c r="A66" s="129">
        <v>988096</v>
      </c>
      <c r="B66" s="130" t="s">
        <v>411</v>
      </c>
      <c r="C66" s="127" t="s">
        <v>322</v>
      </c>
      <c r="D66" s="131">
        <v>54957</v>
      </c>
      <c r="E66" s="103">
        <v>2013</v>
      </c>
      <c r="F66" s="26"/>
      <c r="G66" s="59"/>
      <c r="H66" s="28"/>
      <c r="I66" s="18">
        <f t="shared" si="11"/>
      </c>
      <c r="J66" s="18">
        <f t="shared" si="13"/>
        <v>54957</v>
      </c>
      <c r="K66" s="28">
        <f t="shared" si="12"/>
      </c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</row>
    <row r="67" spans="1:28" s="1" customFormat="1" ht="12.75">
      <c r="A67" s="129">
        <v>984990</v>
      </c>
      <c r="B67" s="130" t="s">
        <v>412</v>
      </c>
      <c r="C67" s="127" t="s">
        <v>322</v>
      </c>
      <c r="D67" s="131">
        <v>21982</v>
      </c>
      <c r="E67" s="103">
        <v>2013</v>
      </c>
      <c r="F67" s="26"/>
      <c r="G67" s="59"/>
      <c r="H67" s="28"/>
      <c r="I67" s="18">
        <f t="shared" si="11"/>
      </c>
      <c r="J67" s="18">
        <f t="shared" si="13"/>
        <v>21982</v>
      </c>
      <c r="K67" s="28">
        <f t="shared" si="12"/>
      </c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</row>
    <row r="68" spans="1:28" s="1" customFormat="1" ht="12.75">
      <c r="A68" s="129">
        <v>984991</v>
      </c>
      <c r="B68" s="130" t="s">
        <v>407</v>
      </c>
      <c r="C68" s="127" t="s">
        <v>322</v>
      </c>
      <c r="D68" s="131">
        <v>5496</v>
      </c>
      <c r="E68" s="103">
        <v>2013</v>
      </c>
      <c r="F68" s="26"/>
      <c r="G68" s="59"/>
      <c r="H68" s="28"/>
      <c r="I68" s="18">
        <f t="shared" si="11"/>
      </c>
      <c r="J68" s="18">
        <f t="shared" si="13"/>
        <v>5496</v>
      </c>
      <c r="K68" s="28">
        <f t="shared" si="12"/>
      </c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</row>
    <row r="69" spans="1:28" s="44" customFormat="1" ht="12.75">
      <c r="A69" s="132">
        <v>640307</v>
      </c>
      <c r="B69" s="133" t="s">
        <v>418</v>
      </c>
      <c r="C69" s="134" t="s">
        <v>322</v>
      </c>
      <c r="D69" s="135">
        <v>82435</v>
      </c>
      <c r="E69" s="136">
        <v>2013</v>
      </c>
      <c r="F69" s="40"/>
      <c r="G69" s="137"/>
      <c r="H69" s="42"/>
      <c r="I69" s="43">
        <f t="shared" si="11"/>
      </c>
      <c r="J69" s="43">
        <f t="shared" si="13"/>
        <v>82435</v>
      </c>
      <c r="K69" s="42">
        <f t="shared" si="12"/>
      </c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</row>
    <row r="70" spans="1:28" s="1" customFormat="1" ht="12.75">
      <c r="A70" s="129">
        <v>640316</v>
      </c>
      <c r="B70" s="130" t="s">
        <v>419</v>
      </c>
      <c r="C70" s="127" t="s">
        <v>322</v>
      </c>
      <c r="D70" s="131">
        <v>219828</v>
      </c>
      <c r="E70" s="103">
        <v>2014</v>
      </c>
      <c r="F70" s="26"/>
      <c r="G70" s="59"/>
      <c r="H70" s="28"/>
      <c r="I70" s="18">
        <f t="shared" si="11"/>
      </c>
      <c r="J70" s="18">
        <f t="shared" si="13"/>
      </c>
      <c r="K70" s="28">
        <f t="shared" si="12"/>
        <v>219828</v>
      </c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</row>
    <row r="71" spans="1:28" s="1" customFormat="1" ht="12.75">
      <c r="A71" s="129">
        <v>581078</v>
      </c>
      <c r="B71" s="130" t="s">
        <v>410</v>
      </c>
      <c r="C71" s="127" t="s">
        <v>322</v>
      </c>
      <c r="D71" s="47">
        <v>7630786</v>
      </c>
      <c r="E71" s="103">
        <v>2014</v>
      </c>
      <c r="F71" s="26"/>
      <c r="G71" s="59"/>
      <c r="H71" s="28"/>
      <c r="I71" s="18">
        <f t="shared" si="11"/>
      </c>
      <c r="J71" s="18">
        <f t="shared" si="13"/>
      </c>
      <c r="K71" s="28">
        <f t="shared" si="12"/>
        <v>7630786</v>
      </c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</row>
    <row r="72" spans="1:28" s="1" customFormat="1" ht="12.75">
      <c r="A72" s="129">
        <v>581020</v>
      </c>
      <c r="B72" s="130" t="s">
        <v>406</v>
      </c>
      <c r="C72" s="127" t="s">
        <v>322</v>
      </c>
      <c r="D72" s="47">
        <v>186854</v>
      </c>
      <c r="E72" s="103">
        <v>2014</v>
      </c>
      <c r="F72" s="26"/>
      <c r="G72" s="59"/>
      <c r="H72" s="28"/>
      <c r="I72" s="18">
        <f t="shared" si="11"/>
      </c>
      <c r="J72" s="18">
        <f t="shared" si="13"/>
      </c>
      <c r="K72" s="28">
        <f t="shared" si="12"/>
        <v>186854</v>
      </c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</row>
    <row r="73" spans="1:28" s="1" customFormat="1" ht="12.75">
      <c r="A73" s="129">
        <v>581041</v>
      </c>
      <c r="B73" s="130" t="s">
        <v>417</v>
      </c>
      <c r="C73" s="127" t="s">
        <v>322</v>
      </c>
      <c r="D73" s="131">
        <v>549000</v>
      </c>
      <c r="E73" s="103">
        <v>2014</v>
      </c>
      <c r="F73" s="26"/>
      <c r="G73" s="59"/>
      <c r="H73" s="28"/>
      <c r="I73" s="18">
        <f t="shared" si="11"/>
      </c>
      <c r="J73" s="18">
        <f t="shared" si="13"/>
      </c>
      <c r="K73" s="28">
        <f t="shared" si="12"/>
        <v>549000</v>
      </c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</row>
    <row r="74" spans="1:28" s="1" customFormat="1" ht="12.75">
      <c r="A74" s="129">
        <v>640307</v>
      </c>
      <c r="B74" s="130" t="s">
        <v>418</v>
      </c>
      <c r="C74" s="127" t="s">
        <v>322</v>
      </c>
      <c r="D74" s="131">
        <v>82435</v>
      </c>
      <c r="E74" s="103">
        <v>2014</v>
      </c>
      <c r="F74" s="26"/>
      <c r="G74" s="59"/>
      <c r="H74" s="28"/>
      <c r="I74" s="18">
        <f t="shared" si="11"/>
      </c>
      <c r="J74" s="18">
        <f t="shared" si="13"/>
      </c>
      <c r="K74" s="28">
        <f t="shared" si="12"/>
        <v>82435</v>
      </c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</row>
    <row r="75" spans="1:28" s="1" customFormat="1" ht="12.75">
      <c r="A75" s="129">
        <v>581081</v>
      </c>
      <c r="B75" s="130" t="s">
        <v>415</v>
      </c>
      <c r="C75" s="127" t="s">
        <v>322</v>
      </c>
      <c r="D75" s="131">
        <v>38470</v>
      </c>
      <c r="E75" s="103">
        <v>2014</v>
      </c>
      <c r="F75" s="26"/>
      <c r="G75" s="59"/>
      <c r="H75" s="28"/>
      <c r="I75" s="18">
        <f t="shared" si="11"/>
      </c>
      <c r="J75" s="18">
        <f t="shared" si="13"/>
      </c>
      <c r="K75" s="28">
        <f t="shared" si="12"/>
        <v>38470</v>
      </c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</row>
    <row r="76" spans="1:28" s="1" customFormat="1" ht="12.75">
      <c r="A76" s="129">
        <v>988096</v>
      </c>
      <c r="B76" s="130" t="s">
        <v>411</v>
      </c>
      <c r="C76" s="127" t="s">
        <v>322</v>
      </c>
      <c r="D76" s="131">
        <v>54957</v>
      </c>
      <c r="E76" s="103">
        <v>2014</v>
      </c>
      <c r="F76" s="26"/>
      <c r="G76" s="59"/>
      <c r="H76" s="28"/>
      <c r="I76" s="18">
        <f t="shared" si="11"/>
      </c>
      <c r="J76" s="18">
        <f t="shared" si="13"/>
      </c>
      <c r="K76" s="28">
        <f t="shared" si="12"/>
        <v>54957</v>
      </c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</row>
    <row r="77" spans="1:28" s="1" customFormat="1" ht="12.75">
      <c r="A77" s="129">
        <v>984990</v>
      </c>
      <c r="B77" s="130" t="s">
        <v>412</v>
      </c>
      <c r="C77" s="127" t="s">
        <v>322</v>
      </c>
      <c r="D77" s="131">
        <v>21982</v>
      </c>
      <c r="E77" s="103">
        <v>2014</v>
      </c>
      <c r="F77" s="26"/>
      <c r="G77" s="59"/>
      <c r="H77" s="28"/>
      <c r="I77" s="18">
        <f t="shared" si="11"/>
      </c>
      <c r="J77" s="18">
        <f t="shared" si="13"/>
      </c>
      <c r="K77" s="28">
        <f t="shared" si="12"/>
        <v>21982</v>
      </c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</row>
    <row r="78" spans="1:28" s="1" customFormat="1" ht="12.75">
      <c r="A78" s="129">
        <v>984991</v>
      </c>
      <c r="B78" s="130" t="s">
        <v>407</v>
      </c>
      <c r="C78" s="127" t="s">
        <v>322</v>
      </c>
      <c r="D78" s="131">
        <v>5496</v>
      </c>
      <c r="E78" s="103">
        <v>2014</v>
      </c>
      <c r="F78" s="26"/>
      <c r="G78" s="59"/>
      <c r="H78" s="28"/>
      <c r="I78" s="18">
        <f t="shared" si="11"/>
      </c>
      <c r="J78" s="18">
        <f t="shared" si="13"/>
      </c>
      <c r="K78" s="28">
        <f t="shared" si="12"/>
        <v>5496</v>
      </c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</row>
    <row r="79" spans="2:28" s="1" customFormat="1" ht="12.75">
      <c r="B79" s="23" t="s">
        <v>420</v>
      </c>
      <c r="C79" s="58" t="s">
        <v>322</v>
      </c>
      <c r="D79" s="47">
        <v>37800</v>
      </c>
      <c r="E79" s="62">
        <v>2015</v>
      </c>
      <c r="F79" s="26"/>
      <c r="G79" s="59"/>
      <c r="H79" s="18">
        <f>IF($E79=(YEAR+H$2),$D79,"")</f>
      </c>
      <c r="I79" s="18">
        <f t="shared" si="11"/>
      </c>
      <c r="J79" s="18">
        <f t="shared" si="13"/>
      </c>
      <c r="K79" s="18">
        <f t="shared" si="12"/>
      </c>
      <c r="L79" s="28">
        <f aca="true" t="shared" si="14" ref="L79:U80">IF($E79=(YEAR+L$2),$D79,"")</f>
        <v>37800</v>
      </c>
      <c r="M79" s="18">
        <f t="shared" si="14"/>
      </c>
      <c r="N79" s="18">
        <f t="shared" si="14"/>
      </c>
      <c r="O79" s="18">
        <f t="shared" si="14"/>
      </c>
      <c r="P79" s="18">
        <f t="shared" si="14"/>
      </c>
      <c r="Q79" s="18">
        <f t="shared" si="14"/>
      </c>
      <c r="R79" s="18">
        <f t="shared" si="14"/>
      </c>
      <c r="S79" s="18">
        <f t="shared" si="14"/>
      </c>
      <c r="T79" s="18">
        <f t="shared" si="14"/>
      </c>
      <c r="U79" s="18">
        <f t="shared" si="14"/>
      </c>
      <c r="V79" s="18">
        <f aca="true" t="shared" si="15" ref="V79:AB80">IF($E79=(YEAR+V$2),$D79,"")</f>
      </c>
      <c r="W79" s="18">
        <f t="shared" si="15"/>
      </c>
      <c r="X79" s="18">
        <f t="shared" si="15"/>
      </c>
      <c r="Y79" s="18">
        <f t="shared" si="15"/>
      </c>
      <c r="Z79" s="18">
        <f t="shared" si="15"/>
      </c>
      <c r="AA79" s="18">
        <f t="shared" si="15"/>
      </c>
      <c r="AB79" s="18">
        <f t="shared" si="15"/>
      </c>
    </row>
    <row r="80" spans="2:28" s="1" customFormat="1" ht="12.75">
      <c r="B80" s="55" t="s">
        <v>421</v>
      </c>
      <c r="C80" s="58" t="s">
        <v>322</v>
      </c>
      <c r="D80" s="47">
        <v>170000</v>
      </c>
      <c r="E80" s="62">
        <v>2015</v>
      </c>
      <c r="F80" s="26"/>
      <c r="G80" s="59"/>
      <c r="H80" s="18">
        <f>IF($E80=(YEAR+H$2),$D80,"")</f>
      </c>
      <c r="I80" s="18">
        <f t="shared" si="11"/>
      </c>
      <c r="J80" s="18">
        <f t="shared" si="13"/>
      </c>
      <c r="K80" s="18">
        <f t="shared" si="12"/>
      </c>
      <c r="L80" s="28">
        <f t="shared" si="14"/>
        <v>170000</v>
      </c>
      <c r="M80" s="28">
        <f t="shared" si="14"/>
      </c>
      <c r="N80" s="18">
        <f t="shared" si="14"/>
      </c>
      <c r="O80" s="18">
        <f t="shared" si="14"/>
      </c>
      <c r="P80" s="18">
        <f t="shared" si="14"/>
      </c>
      <c r="Q80" s="18">
        <f t="shared" si="14"/>
      </c>
      <c r="R80" s="18">
        <f t="shared" si="14"/>
      </c>
      <c r="S80" s="18">
        <f t="shared" si="14"/>
      </c>
      <c r="T80" s="18">
        <f t="shared" si="14"/>
      </c>
      <c r="U80" s="18">
        <f t="shared" si="14"/>
      </c>
      <c r="V80" s="18">
        <f t="shared" si="15"/>
      </c>
      <c r="W80" s="18">
        <f t="shared" si="15"/>
      </c>
      <c r="X80" s="18">
        <f t="shared" si="15"/>
      </c>
      <c r="Y80" s="18">
        <f t="shared" si="15"/>
      </c>
      <c r="Z80" s="18">
        <f t="shared" si="15"/>
      </c>
      <c r="AA80" s="18">
        <f t="shared" si="15"/>
      </c>
      <c r="AB80" s="18">
        <f t="shared" si="15"/>
      </c>
    </row>
    <row r="81" spans="2:28" s="1" customFormat="1" ht="12.75">
      <c r="B81" s="23" t="s">
        <v>348</v>
      </c>
      <c r="C81" s="58" t="s">
        <v>322</v>
      </c>
      <c r="D81" s="47">
        <v>18000</v>
      </c>
      <c r="E81" s="62">
        <v>2015</v>
      </c>
      <c r="F81" s="26"/>
      <c r="G81" s="59"/>
      <c r="H81" s="18"/>
      <c r="I81" s="18"/>
      <c r="J81" s="18"/>
      <c r="K81" s="18"/>
      <c r="L81" s="28">
        <f aca="true" t="shared" si="16" ref="L81:M112">IF($E81=(YEAR+L$2),$D81,"")</f>
        <v>18000</v>
      </c>
      <c r="M81" s="28">
        <f t="shared" si="16"/>
      </c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</row>
    <row r="82" spans="2:28" s="1" customFormat="1" ht="12.75">
      <c r="B82" s="23" t="s">
        <v>422</v>
      </c>
      <c r="C82" s="58" t="s">
        <v>322</v>
      </c>
      <c r="D82" s="47">
        <v>70000</v>
      </c>
      <c r="E82" s="62">
        <v>2015</v>
      </c>
      <c r="F82" s="26"/>
      <c r="G82" s="59"/>
      <c r="H82" s="18">
        <f aca="true" t="shared" si="17" ref="H82:K86">IF($E82=(YEAR+H$2),$D82,"")</f>
      </c>
      <c r="I82" s="18">
        <f t="shared" si="17"/>
      </c>
      <c r="J82" s="18">
        <f t="shared" si="17"/>
      </c>
      <c r="K82" s="18">
        <f t="shared" si="17"/>
      </c>
      <c r="L82" s="28">
        <f t="shared" si="16"/>
        <v>70000</v>
      </c>
      <c r="M82" s="28">
        <f t="shared" si="16"/>
      </c>
      <c r="N82" s="18">
        <f aca="true" t="shared" si="18" ref="N82:AB86">IF($E82=(YEAR+N$2),$D82,"")</f>
      </c>
      <c r="O82" s="18">
        <f t="shared" si="18"/>
      </c>
      <c r="P82" s="18">
        <f t="shared" si="18"/>
      </c>
      <c r="Q82" s="18">
        <f t="shared" si="18"/>
      </c>
      <c r="R82" s="18">
        <f t="shared" si="18"/>
      </c>
      <c r="S82" s="18">
        <f t="shared" si="18"/>
      </c>
      <c r="T82" s="18">
        <f t="shared" si="18"/>
      </c>
      <c r="U82" s="18">
        <f t="shared" si="18"/>
      </c>
      <c r="V82" s="18">
        <f t="shared" si="18"/>
      </c>
      <c r="W82" s="18">
        <f t="shared" si="18"/>
      </c>
      <c r="X82" s="18">
        <f t="shared" si="18"/>
      </c>
      <c r="Y82" s="18">
        <f t="shared" si="18"/>
      </c>
      <c r="Z82" s="18">
        <f t="shared" si="18"/>
      </c>
      <c r="AA82" s="18">
        <f t="shared" si="18"/>
      </c>
      <c r="AB82" s="18">
        <f t="shared" si="18"/>
      </c>
    </row>
    <row r="83" spans="2:28" s="1" customFormat="1" ht="12.75">
      <c r="B83" s="23" t="s">
        <v>423</v>
      </c>
      <c r="C83" s="120" t="s">
        <v>322</v>
      </c>
      <c r="D83" s="47">
        <v>18292</v>
      </c>
      <c r="E83" s="125">
        <v>2015</v>
      </c>
      <c r="F83" s="26"/>
      <c r="G83" s="59"/>
      <c r="H83" s="18">
        <f t="shared" si="17"/>
      </c>
      <c r="I83" s="18">
        <f t="shared" si="17"/>
      </c>
      <c r="J83" s="18">
        <f t="shared" si="17"/>
      </c>
      <c r="K83" s="18">
        <f t="shared" si="17"/>
      </c>
      <c r="L83" s="28">
        <f t="shared" si="16"/>
        <v>18292</v>
      </c>
      <c r="M83" s="28">
        <f t="shared" si="16"/>
      </c>
      <c r="N83" s="18">
        <f t="shared" si="18"/>
      </c>
      <c r="O83" s="18">
        <f t="shared" si="18"/>
      </c>
      <c r="P83" s="18">
        <f t="shared" si="18"/>
      </c>
      <c r="Q83" s="18">
        <f t="shared" si="18"/>
      </c>
      <c r="R83" s="18">
        <f t="shared" si="18"/>
      </c>
      <c r="S83" s="18">
        <f t="shared" si="18"/>
      </c>
      <c r="T83" s="18">
        <f t="shared" si="18"/>
      </c>
      <c r="U83" s="18">
        <f t="shared" si="18"/>
      </c>
      <c r="V83" s="18">
        <f t="shared" si="18"/>
      </c>
      <c r="W83" s="18">
        <f t="shared" si="18"/>
      </c>
      <c r="X83" s="18">
        <f t="shared" si="18"/>
      </c>
      <c r="Y83" s="18">
        <f t="shared" si="18"/>
      </c>
      <c r="Z83" s="18">
        <f t="shared" si="18"/>
      </c>
      <c r="AA83" s="18">
        <f t="shared" si="18"/>
      </c>
      <c r="AB83" s="18">
        <f t="shared" si="18"/>
      </c>
    </row>
    <row r="84" spans="2:28" s="1" customFormat="1" ht="12.75">
      <c r="B84" s="45" t="s">
        <v>424</v>
      </c>
      <c r="C84" s="58" t="s">
        <v>322</v>
      </c>
      <c r="D84" s="47">
        <v>19176</v>
      </c>
      <c r="E84" s="62">
        <v>2015</v>
      </c>
      <c r="F84" s="26"/>
      <c r="G84" s="59"/>
      <c r="H84" s="18">
        <f t="shared" si="17"/>
      </c>
      <c r="I84" s="18">
        <f t="shared" si="17"/>
      </c>
      <c r="J84" s="18">
        <f t="shared" si="17"/>
      </c>
      <c r="K84" s="18">
        <f t="shared" si="17"/>
      </c>
      <c r="L84" s="28">
        <f t="shared" si="16"/>
        <v>19176</v>
      </c>
      <c r="M84" s="28">
        <f t="shared" si="16"/>
      </c>
      <c r="N84" s="18">
        <f t="shared" si="18"/>
      </c>
      <c r="O84" s="18">
        <f t="shared" si="18"/>
      </c>
      <c r="P84" s="18">
        <f t="shared" si="18"/>
      </c>
      <c r="Q84" s="18">
        <f t="shared" si="18"/>
      </c>
      <c r="R84" s="18">
        <f t="shared" si="18"/>
      </c>
      <c r="S84" s="18">
        <f t="shared" si="18"/>
      </c>
      <c r="T84" s="18">
        <f t="shared" si="18"/>
      </c>
      <c r="U84" s="18">
        <f t="shared" si="18"/>
      </c>
      <c r="V84" s="18">
        <f t="shared" si="18"/>
      </c>
      <c r="W84" s="18">
        <f t="shared" si="18"/>
      </c>
      <c r="X84" s="18">
        <f t="shared" si="18"/>
      </c>
      <c r="Y84" s="18">
        <f t="shared" si="18"/>
      </c>
      <c r="Z84" s="18">
        <f t="shared" si="18"/>
      </c>
      <c r="AA84" s="18">
        <f t="shared" si="18"/>
      </c>
      <c r="AB84" s="18">
        <f t="shared" si="18"/>
      </c>
    </row>
    <row r="85" spans="2:28" s="1" customFormat="1" ht="12.75">
      <c r="B85" s="138" t="s">
        <v>425</v>
      </c>
      <c r="C85" s="58" t="s">
        <v>322</v>
      </c>
      <c r="D85" s="47">
        <v>414417</v>
      </c>
      <c r="E85" s="62">
        <v>2015</v>
      </c>
      <c r="F85" s="26"/>
      <c r="G85" s="59"/>
      <c r="H85" s="18">
        <f t="shared" si="17"/>
      </c>
      <c r="I85" s="18">
        <f t="shared" si="17"/>
      </c>
      <c r="J85" s="18">
        <f t="shared" si="17"/>
      </c>
      <c r="K85" s="18">
        <f t="shared" si="17"/>
      </c>
      <c r="L85" s="28">
        <f t="shared" si="16"/>
        <v>414417</v>
      </c>
      <c r="M85" s="28">
        <f t="shared" si="16"/>
      </c>
      <c r="N85" s="18">
        <f t="shared" si="18"/>
      </c>
      <c r="O85" s="18">
        <f t="shared" si="18"/>
      </c>
      <c r="P85" s="18">
        <f t="shared" si="18"/>
      </c>
      <c r="Q85" s="18">
        <f t="shared" si="18"/>
      </c>
      <c r="R85" s="18">
        <f t="shared" si="18"/>
      </c>
      <c r="S85" s="18">
        <f t="shared" si="18"/>
      </c>
      <c r="T85" s="18">
        <f t="shared" si="18"/>
      </c>
      <c r="U85" s="18">
        <f t="shared" si="18"/>
      </c>
      <c r="V85" s="18">
        <f t="shared" si="18"/>
      </c>
      <c r="W85" s="18">
        <f t="shared" si="18"/>
      </c>
      <c r="X85" s="18">
        <f t="shared" si="18"/>
      </c>
      <c r="Y85" s="18">
        <f t="shared" si="18"/>
      </c>
      <c r="Z85" s="18">
        <f t="shared" si="18"/>
      </c>
      <c r="AA85" s="18">
        <f t="shared" si="18"/>
      </c>
      <c r="AB85" s="18">
        <f t="shared" si="18"/>
      </c>
    </row>
    <row r="86" spans="2:28" s="1" customFormat="1" ht="12.75">
      <c r="B86" s="23" t="s">
        <v>426</v>
      </c>
      <c r="C86" s="58" t="s">
        <v>322</v>
      </c>
      <c r="D86" s="47">
        <v>400000</v>
      </c>
      <c r="E86" s="62">
        <v>2015</v>
      </c>
      <c r="F86" s="26"/>
      <c r="G86" s="59"/>
      <c r="H86" s="18">
        <f t="shared" si="17"/>
      </c>
      <c r="I86" s="18">
        <f t="shared" si="17"/>
      </c>
      <c r="J86" s="18">
        <f t="shared" si="17"/>
      </c>
      <c r="K86" s="18">
        <f t="shared" si="17"/>
      </c>
      <c r="L86" s="28">
        <f t="shared" si="16"/>
        <v>400000</v>
      </c>
      <c r="M86" s="28">
        <f t="shared" si="16"/>
      </c>
      <c r="N86" s="18">
        <f t="shared" si="18"/>
      </c>
      <c r="O86" s="18">
        <f t="shared" si="18"/>
      </c>
      <c r="P86" s="18">
        <f t="shared" si="18"/>
      </c>
      <c r="Q86" s="18">
        <f t="shared" si="18"/>
      </c>
      <c r="R86" s="18">
        <f t="shared" si="18"/>
      </c>
      <c r="S86" s="18">
        <f t="shared" si="18"/>
      </c>
      <c r="T86" s="18">
        <f t="shared" si="18"/>
      </c>
      <c r="U86" s="18">
        <f t="shared" si="18"/>
      </c>
      <c r="V86" s="18">
        <f t="shared" si="18"/>
      </c>
      <c r="W86" s="18">
        <f t="shared" si="18"/>
      </c>
      <c r="X86" s="18">
        <f t="shared" si="18"/>
      </c>
      <c r="Y86" s="18">
        <f t="shared" si="18"/>
      </c>
      <c r="Z86" s="18">
        <f t="shared" si="18"/>
      </c>
      <c r="AA86" s="18">
        <f t="shared" si="18"/>
      </c>
      <c r="AB86" s="18">
        <f t="shared" si="18"/>
      </c>
    </row>
    <row r="87" spans="2:28" s="1" customFormat="1" ht="12.75">
      <c r="B87" s="23" t="s">
        <v>427</v>
      </c>
      <c r="C87" s="58" t="s">
        <v>322</v>
      </c>
      <c r="D87" s="47">
        <v>100000</v>
      </c>
      <c r="E87" s="62">
        <v>2015</v>
      </c>
      <c r="F87" s="26"/>
      <c r="G87" s="59"/>
      <c r="H87" s="18"/>
      <c r="I87" s="18"/>
      <c r="J87" s="18"/>
      <c r="K87" s="18"/>
      <c r="L87" s="28">
        <f t="shared" si="16"/>
        <v>100000</v>
      </c>
      <c r="M87" s="28">
        <f t="shared" si="16"/>
      </c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</row>
    <row r="88" spans="2:28" s="1" customFormat="1" ht="12.75">
      <c r="B88" s="23" t="s">
        <v>428</v>
      </c>
      <c r="C88" s="58" t="s">
        <v>322</v>
      </c>
      <c r="D88" s="47">
        <v>75000</v>
      </c>
      <c r="E88" s="62">
        <v>2015</v>
      </c>
      <c r="F88" s="26"/>
      <c r="G88" s="59"/>
      <c r="H88" s="18"/>
      <c r="I88" s="18"/>
      <c r="J88" s="18"/>
      <c r="K88" s="18"/>
      <c r="L88" s="28">
        <f t="shared" si="16"/>
        <v>75000</v>
      </c>
      <c r="M88" s="28">
        <f t="shared" si="16"/>
      </c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</row>
    <row r="89" spans="2:28" s="1" customFormat="1" ht="12.75">
      <c r="B89" s="32" t="s">
        <v>372</v>
      </c>
      <c r="C89" s="58" t="s">
        <v>322</v>
      </c>
      <c r="D89" s="47">
        <v>372755</v>
      </c>
      <c r="E89" s="62">
        <v>2015</v>
      </c>
      <c r="F89" s="26"/>
      <c r="G89" s="59"/>
      <c r="H89" s="18"/>
      <c r="I89" s="18"/>
      <c r="J89" s="18"/>
      <c r="K89" s="18"/>
      <c r="L89" s="28">
        <f t="shared" si="16"/>
        <v>372755</v>
      </c>
      <c r="M89" s="28">
        <f t="shared" si="16"/>
      </c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</row>
    <row r="90" spans="2:28" s="1" customFormat="1" ht="12.75">
      <c r="B90" s="32" t="s">
        <v>374</v>
      </c>
      <c r="C90" s="58" t="s">
        <v>322</v>
      </c>
      <c r="D90" s="47">
        <v>74971</v>
      </c>
      <c r="E90" s="62">
        <v>2015</v>
      </c>
      <c r="F90" s="26"/>
      <c r="G90" s="59"/>
      <c r="H90" s="18">
        <f aca="true" t="shared" si="19" ref="H90:K112">IF($E90=(YEAR+H$2),$D90,"")</f>
      </c>
      <c r="I90" s="18">
        <f t="shared" si="19"/>
      </c>
      <c r="J90" s="18">
        <f t="shared" si="19"/>
      </c>
      <c r="K90" s="18">
        <f t="shared" si="19"/>
      </c>
      <c r="L90" s="28">
        <f t="shared" si="16"/>
        <v>74971</v>
      </c>
      <c r="M90" s="28">
        <f t="shared" si="16"/>
      </c>
      <c r="N90" s="18">
        <f aca="true" t="shared" si="20" ref="N90:AB99">IF($E90=(YEAR+N$2),$D90,"")</f>
      </c>
      <c r="O90" s="18">
        <f t="shared" si="20"/>
      </c>
      <c r="P90" s="18">
        <f t="shared" si="20"/>
      </c>
      <c r="Q90" s="18">
        <f t="shared" si="20"/>
      </c>
      <c r="R90" s="18">
        <f t="shared" si="20"/>
      </c>
      <c r="S90" s="18">
        <f t="shared" si="20"/>
      </c>
      <c r="T90" s="18">
        <f t="shared" si="20"/>
      </c>
      <c r="U90" s="18">
        <f t="shared" si="20"/>
      </c>
      <c r="V90" s="18">
        <f t="shared" si="20"/>
      </c>
      <c r="W90" s="18">
        <f t="shared" si="20"/>
      </c>
      <c r="X90" s="18">
        <f t="shared" si="20"/>
      </c>
      <c r="Y90" s="18">
        <f t="shared" si="20"/>
      </c>
      <c r="Z90" s="18">
        <f t="shared" si="20"/>
      </c>
      <c r="AA90" s="18">
        <f t="shared" si="20"/>
      </c>
      <c r="AB90" s="18">
        <f t="shared" si="20"/>
      </c>
    </row>
    <row r="91" spans="2:28" s="1" customFormat="1" ht="12.75">
      <c r="B91" s="23" t="s">
        <v>350</v>
      </c>
      <c r="C91" s="58" t="s">
        <v>322</v>
      </c>
      <c r="D91" s="47">
        <v>50000</v>
      </c>
      <c r="E91" s="62">
        <v>2015</v>
      </c>
      <c r="F91" s="26"/>
      <c r="G91" s="59"/>
      <c r="H91" s="18">
        <f t="shared" si="19"/>
      </c>
      <c r="I91" s="18">
        <f t="shared" si="19"/>
      </c>
      <c r="J91" s="18">
        <f t="shared" si="19"/>
      </c>
      <c r="K91" s="18">
        <f t="shared" si="19"/>
      </c>
      <c r="L91" s="28">
        <f t="shared" si="16"/>
        <v>50000</v>
      </c>
      <c r="M91" s="28">
        <f t="shared" si="16"/>
      </c>
      <c r="N91" s="18">
        <f t="shared" si="20"/>
      </c>
      <c r="O91" s="18">
        <f t="shared" si="20"/>
      </c>
      <c r="P91" s="18">
        <f t="shared" si="20"/>
      </c>
      <c r="Q91" s="18">
        <f t="shared" si="20"/>
      </c>
      <c r="R91" s="18">
        <f t="shared" si="20"/>
      </c>
      <c r="S91" s="18">
        <f t="shared" si="20"/>
      </c>
      <c r="T91" s="18">
        <f t="shared" si="20"/>
      </c>
      <c r="U91" s="18">
        <f t="shared" si="20"/>
      </c>
      <c r="V91" s="18">
        <f t="shared" si="20"/>
      </c>
      <c r="W91" s="18">
        <f t="shared" si="20"/>
      </c>
      <c r="X91" s="18">
        <f t="shared" si="20"/>
      </c>
      <c r="Y91" s="18">
        <f t="shared" si="20"/>
      </c>
      <c r="Z91" s="18">
        <f t="shared" si="20"/>
      </c>
      <c r="AA91" s="18">
        <f t="shared" si="20"/>
      </c>
      <c r="AB91" s="18">
        <f t="shared" si="20"/>
      </c>
    </row>
    <row r="92" spans="2:28" s="1" customFormat="1" ht="12.75">
      <c r="B92" s="23" t="s">
        <v>429</v>
      </c>
      <c r="C92" s="58" t="s">
        <v>322</v>
      </c>
      <c r="D92" s="47">
        <v>4500000</v>
      </c>
      <c r="E92" s="62">
        <v>2015</v>
      </c>
      <c r="F92" s="26"/>
      <c r="G92" s="59"/>
      <c r="H92" s="18">
        <f t="shared" si="19"/>
      </c>
      <c r="I92" s="18">
        <f t="shared" si="19"/>
      </c>
      <c r="J92" s="18">
        <f t="shared" si="19"/>
      </c>
      <c r="K92" s="18">
        <f t="shared" si="19"/>
      </c>
      <c r="L92" s="28">
        <f t="shared" si="16"/>
        <v>4500000</v>
      </c>
      <c r="M92" s="28">
        <f t="shared" si="16"/>
      </c>
      <c r="N92" s="18">
        <f t="shared" si="20"/>
      </c>
      <c r="O92" s="18">
        <f t="shared" si="20"/>
      </c>
      <c r="P92" s="18">
        <f t="shared" si="20"/>
      </c>
      <c r="Q92" s="18">
        <f t="shared" si="20"/>
      </c>
      <c r="R92" s="18">
        <f t="shared" si="20"/>
      </c>
      <c r="S92" s="18">
        <f t="shared" si="20"/>
      </c>
      <c r="T92" s="18">
        <f t="shared" si="20"/>
      </c>
      <c r="U92" s="18">
        <f t="shared" si="20"/>
      </c>
      <c r="V92" s="18">
        <f t="shared" si="20"/>
      </c>
      <c r="W92" s="18">
        <f t="shared" si="20"/>
      </c>
      <c r="X92" s="18">
        <f t="shared" si="20"/>
      </c>
      <c r="Y92" s="18">
        <f t="shared" si="20"/>
      </c>
      <c r="Z92" s="18">
        <f t="shared" si="20"/>
      </c>
      <c r="AA92" s="18">
        <f t="shared" si="20"/>
      </c>
      <c r="AB92" s="18">
        <f t="shared" si="20"/>
      </c>
    </row>
    <row r="93" spans="2:28" s="1" customFormat="1" ht="12.75">
      <c r="B93" s="23" t="s">
        <v>430</v>
      </c>
      <c r="C93" s="58" t="s">
        <v>322</v>
      </c>
      <c r="D93" s="47">
        <v>50000</v>
      </c>
      <c r="E93" s="62">
        <v>2016</v>
      </c>
      <c r="F93" s="26"/>
      <c r="G93" s="59"/>
      <c r="H93" s="18">
        <f t="shared" si="19"/>
      </c>
      <c r="I93" s="18">
        <f t="shared" si="19"/>
      </c>
      <c r="J93" s="18">
        <f t="shared" si="19"/>
      </c>
      <c r="K93" s="18">
        <f t="shared" si="19"/>
      </c>
      <c r="L93" s="18">
        <f t="shared" si="16"/>
      </c>
      <c r="M93" s="28">
        <f t="shared" si="16"/>
        <v>50000</v>
      </c>
      <c r="N93" s="18">
        <f t="shared" si="20"/>
      </c>
      <c r="O93" s="18">
        <f t="shared" si="20"/>
      </c>
      <c r="P93" s="18">
        <f t="shared" si="20"/>
      </c>
      <c r="Q93" s="18">
        <f t="shared" si="20"/>
      </c>
      <c r="R93" s="18">
        <f t="shared" si="20"/>
      </c>
      <c r="S93" s="18">
        <f t="shared" si="20"/>
      </c>
      <c r="T93" s="18">
        <f t="shared" si="20"/>
      </c>
      <c r="U93" s="18">
        <f t="shared" si="20"/>
      </c>
      <c r="V93" s="18">
        <f t="shared" si="20"/>
      </c>
      <c r="W93" s="18">
        <f t="shared" si="20"/>
      </c>
      <c r="X93" s="18">
        <f t="shared" si="20"/>
      </c>
      <c r="Y93" s="18">
        <f t="shared" si="20"/>
      </c>
      <c r="Z93" s="18">
        <f t="shared" si="20"/>
      </c>
      <c r="AA93" s="18">
        <f t="shared" si="20"/>
      </c>
      <c r="AB93" s="18">
        <f t="shared" si="20"/>
      </c>
    </row>
    <row r="94" spans="2:28" s="1" customFormat="1" ht="12.75">
      <c r="B94" s="23" t="s">
        <v>421</v>
      </c>
      <c r="C94" s="58" t="s">
        <v>322</v>
      </c>
      <c r="D94" s="131">
        <v>170000</v>
      </c>
      <c r="E94" s="62">
        <v>2016</v>
      </c>
      <c r="F94" s="26"/>
      <c r="G94" s="59"/>
      <c r="H94" s="18">
        <f t="shared" si="19"/>
      </c>
      <c r="I94" s="18">
        <f t="shared" si="19"/>
      </c>
      <c r="J94" s="18">
        <f t="shared" si="19"/>
      </c>
      <c r="K94" s="18">
        <f t="shared" si="19"/>
      </c>
      <c r="L94" s="18">
        <f t="shared" si="16"/>
      </c>
      <c r="M94" s="28">
        <f t="shared" si="16"/>
        <v>170000</v>
      </c>
      <c r="N94" s="18">
        <f t="shared" si="20"/>
      </c>
      <c r="O94" s="18">
        <f t="shared" si="20"/>
      </c>
      <c r="P94" s="18">
        <f t="shared" si="20"/>
      </c>
      <c r="Q94" s="18">
        <f t="shared" si="20"/>
      </c>
      <c r="R94" s="18">
        <f t="shared" si="20"/>
      </c>
      <c r="S94" s="18">
        <f t="shared" si="20"/>
      </c>
      <c r="T94" s="18">
        <f t="shared" si="20"/>
      </c>
      <c r="U94" s="18">
        <f t="shared" si="20"/>
      </c>
      <c r="V94" s="18">
        <f t="shared" si="20"/>
      </c>
      <c r="W94" s="18">
        <f t="shared" si="20"/>
      </c>
      <c r="X94" s="18">
        <f t="shared" si="20"/>
      </c>
      <c r="Y94" s="18">
        <f t="shared" si="20"/>
      </c>
      <c r="Z94" s="18">
        <f t="shared" si="20"/>
      </c>
      <c r="AA94" s="18">
        <f t="shared" si="20"/>
      </c>
      <c r="AB94" s="18">
        <f t="shared" si="20"/>
      </c>
    </row>
    <row r="95" spans="2:28" s="1" customFormat="1" ht="12.75">
      <c r="B95" s="23" t="s">
        <v>348</v>
      </c>
      <c r="C95" s="58" t="s">
        <v>322</v>
      </c>
      <c r="D95" s="131">
        <v>18000</v>
      </c>
      <c r="E95" s="62">
        <v>2016</v>
      </c>
      <c r="F95" s="26"/>
      <c r="G95" s="59"/>
      <c r="H95" s="18">
        <f t="shared" si="19"/>
      </c>
      <c r="I95" s="18">
        <f t="shared" si="19"/>
      </c>
      <c r="J95" s="18">
        <f t="shared" si="19"/>
      </c>
      <c r="K95" s="18">
        <f t="shared" si="19"/>
      </c>
      <c r="L95" s="18">
        <f t="shared" si="16"/>
      </c>
      <c r="M95" s="28">
        <f t="shared" si="16"/>
        <v>18000</v>
      </c>
      <c r="N95" s="18">
        <f t="shared" si="20"/>
      </c>
      <c r="O95" s="18">
        <f t="shared" si="20"/>
      </c>
      <c r="P95" s="18">
        <f t="shared" si="20"/>
      </c>
      <c r="Q95" s="18">
        <f t="shared" si="20"/>
      </c>
      <c r="R95" s="18">
        <f t="shared" si="20"/>
      </c>
      <c r="S95" s="18">
        <f t="shared" si="20"/>
      </c>
      <c r="T95" s="18">
        <f t="shared" si="20"/>
      </c>
      <c r="U95" s="18">
        <f t="shared" si="20"/>
      </c>
      <c r="V95" s="18">
        <f t="shared" si="20"/>
      </c>
      <c r="W95" s="18">
        <f t="shared" si="20"/>
      </c>
      <c r="X95" s="18">
        <f t="shared" si="20"/>
      </c>
      <c r="Y95" s="18">
        <f t="shared" si="20"/>
      </c>
      <c r="Z95" s="18">
        <f t="shared" si="20"/>
      </c>
      <c r="AA95" s="18">
        <f t="shared" si="20"/>
      </c>
      <c r="AB95" s="18">
        <f t="shared" si="20"/>
      </c>
    </row>
    <row r="96" spans="2:28" s="1" customFormat="1" ht="12.75">
      <c r="B96" s="55" t="s">
        <v>422</v>
      </c>
      <c r="C96" s="58" t="s">
        <v>322</v>
      </c>
      <c r="D96" s="47">
        <v>70000</v>
      </c>
      <c r="E96" s="62">
        <v>2016</v>
      </c>
      <c r="F96" s="26"/>
      <c r="G96" s="59"/>
      <c r="H96" s="18">
        <f t="shared" si="19"/>
      </c>
      <c r="I96" s="18">
        <f t="shared" si="19"/>
      </c>
      <c r="J96" s="18">
        <f t="shared" si="19"/>
      </c>
      <c r="K96" s="18">
        <f t="shared" si="19"/>
      </c>
      <c r="L96" s="18">
        <f t="shared" si="16"/>
      </c>
      <c r="M96" s="28">
        <f t="shared" si="16"/>
        <v>70000</v>
      </c>
      <c r="N96" s="18">
        <f t="shared" si="20"/>
      </c>
      <c r="O96" s="18">
        <f t="shared" si="20"/>
      </c>
      <c r="P96" s="18">
        <f t="shared" si="20"/>
      </c>
      <c r="Q96" s="18">
        <f t="shared" si="20"/>
      </c>
      <c r="R96" s="18">
        <f t="shared" si="20"/>
      </c>
      <c r="S96" s="18">
        <f t="shared" si="20"/>
      </c>
      <c r="T96" s="18">
        <f t="shared" si="20"/>
      </c>
      <c r="U96" s="18">
        <f t="shared" si="20"/>
      </c>
      <c r="V96" s="18">
        <f t="shared" si="20"/>
      </c>
      <c r="W96" s="18">
        <f t="shared" si="20"/>
      </c>
      <c r="X96" s="18">
        <f t="shared" si="20"/>
      </c>
      <c r="Y96" s="18">
        <f t="shared" si="20"/>
      </c>
      <c r="Z96" s="18">
        <f t="shared" si="20"/>
      </c>
      <c r="AA96" s="18">
        <f t="shared" si="20"/>
      </c>
      <c r="AB96" s="18">
        <f t="shared" si="20"/>
      </c>
    </row>
    <row r="97" spans="2:28" s="1" customFormat="1" ht="12.75">
      <c r="B97" s="23" t="s">
        <v>426</v>
      </c>
      <c r="C97" s="58" t="s">
        <v>322</v>
      </c>
      <c r="D97" s="47">
        <v>400000</v>
      </c>
      <c r="E97" s="62">
        <v>2016</v>
      </c>
      <c r="F97" s="26"/>
      <c r="G97" s="59"/>
      <c r="H97" s="18">
        <f t="shared" si="19"/>
      </c>
      <c r="I97" s="18">
        <f t="shared" si="19"/>
      </c>
      <c r="J97" s="18">
        <f t="shared" si="19"/>
      </c>
      <c r="K97" s="18">
        <f t="shared" si="19"/>
      </c>
      <c r="L97" s="18">
        <f t="shared" si="16"/>
      </c>
      <c r="M97" s="28">
        <f t="shared" si="16"/>
        <v>400000</v>
      </c>
      <c r="N97" s="18">
        <f t="shared" si="20"/>
      </c>
      <c r="O97" s="18">
        <f t="shared" si="20"/>
      </c>
      <c r="P97" s="18">
        <f t="shared" si="20"/>
      </c>
      <c r="Q97" s="18">
        <f t="shared" si="20"/>
      </c>
      <c r="R97" s="18">
        <f t="shared" si="20"/>
      </c>
      <c r="S97" s="18">
        <f t="shared" si="20"/>
      </c>
      <c r="T97" s="18">
        <f t="shared" si="20"/>
      </c>
      <c r="U97" s="18">
        <f t="shared" si="20"/>
      </c>
      <c r="V97" s="18">
        <f t="shared" si="20"/>
      </c>
      <c r="W97" s="18">
        <f t="shared" si="20"/>
      </c>
      <c r="X97" s="18">
        <f t="shared" si="20"/>
      </c>
      <c r="Y97" s="18">
        <f t="shared" si="20"/>
      </c>
      <c r="Z97" s="18">
        <f t="shared" si="20"/>
      </c>
      <c r="AA97" s="18">
        <f t="shared" si="20"/>
      </c>
      <c r="AB97" s="18">
        <f t="shared" si="20"/>
      </c>
    </row>
    <row r="98" spans="2:28" s="1" customFormat="1" ht="12.75">
      <c r="B98" s="23" t="s">
        <v>427</v>
      </c>
      <c r="C98" s="58" t="s">
        <v>322</v>
      </c>
      <c r="D98" s="47">
        <v>100000</v>
      </c>
      <c r="E98" s="62">
        <v>2016</v>
      </c>
      <c r="F98" s="26"/>
      <c r="G98" s="59"/>
      <c r="H98" s="18">
        <f t="shared" si="19"/>
      </c>
      <c r="I98" s="18">
        <f t="shared" si="19"/>
      </c>
      <c r="J98" s="18">
        <f t="shared" si="19"/>
      </c>
      <c r="K98" s="18">
        <f t="shared" si="19"/>
      </c>
      <c r="L98" s="18">
        <f t="shared" si="16"/>
      </c>
      <c r="M98" s="18">
        <f t="shared" si="16"/>
        <v>100000</v>
      </c>
      <c r="N98" s="18">
        <f t="shared" si="20"/>
      </c>
      <c r="O98" s="18">
        <f t="shared" si="20"/>
      </c>
      <c r="P98" s="18">
        <f t="shared" si="20"/>
      </c>
      <c r="Q98" s="18">
        <f t="shared" si="20"/>
      </c>
      <c r="R98" s="18">
        <f t="shared" si="20"/>
      </c>
      <c r="S98" s="18">
        <f t="shared" si="20"/>
      </c>
      <c r="T98" s="18">
        <f t="shared" si="20"/>
      </c>
      <c r="U98" s="18">
        <f t="shared" si="20"/>
      </c>
      <c r="V98" s="18">
        <f t="shared" si="20"/>
      </c>
      <c r="W98" s="18">
        <f t="shared" si="20"/>
      </c>
      <c r="X98" s="18">
        <f t="shared" si="20"/>
      </c>
      <c r="Y98" s="18">
        <f t="shared" si="20"/>
      </c>
      <c r="Z98" s="18">
        <f t="shared" si="20"/>
      </c>
      <c r="AA98" s="18">
        <f t="shared" si="20"/>
      </c>
      <c r="AB98" s="18">
        <f t="shared" si="20"/>
      </c>
    </row>
    <row r="99" spans="2:28" s="1" customFormat="1" ht="12.75">
      <c r="B99" s="23" t="s">
        <v>428</v>
      </c>
      <c r="C99" s="58" t="s">
        <v>322</v>
      </c>
      <c r="D99" s="47">
        <v>75000</v>
      </c>
      <c r="E99" s="62">
        <v>2016</v>
      </c>
      <c r="F99" s="26"/>
      <c r="G99" s="59"/>
      <c r="H99" s="18">
        <f t="shared" si="19"/>
      </c>
      <c r="I99" s="18">
        <f t="shared" si="19"/>
      </c>
      <c r="J99" s="18">
        <f t="shared" si="19"/>
      </c>
      <c r="K99" s="18">
        <f t="shared" si="19"/>
      </c>
      <c r="L99" s="18">
        <f t="shared" si="16"/>
      </c>
      <c r="M99" s="18">
        <f t="shared" si="16"/>
        <v>75000</v>
      </c>
      <c r="N99" s="18">
        <f t="shared" si="20"/>
      </c>
      <c r="O99" s="18">
        <f t="shared" si="20"/>
      </c>
      <c r="P99" s="18">
        <f t="shared" si="20"/>
      </c>
      <c r="Q99" s="18">
        <f t="shared" si="20"/>
      </c>
      <c r="R99" s="18">
        <f t="shared" si="20"/>
      </c>
      <c r="S99" s="18">
        <f t="shared" si="20"/>
      </c>
      <c r="T99" s="18">
        <f t="shared" si="20"/>
      </c>
      <c r="U99" s="18">
        <f t="shared" si="20"/>
      </c>
      <c r="V99" s="18">
        <f t="shared" si="20"/>
      </c>
      <c r="W99" s="18">
        <f t="shared" si="20"/>
      </c>
      <c r="X99" s="18">
        <f t="shared" si="20"/>
      </c>
      <c r="Y99" s="18">
        <f t="shared" si="20"/>
      </c>
      <c r="Z99" s="18">
        <f t="shared" si="20"/>
      </c>
      <c r="AA99" s="18">
        <f t="shared" si="20"/>
      </c>
      <c r="AB99" s="18">
        <f t="shared" si="20"/>
      </c>
    </row>
    <row r="100" spans="2:28" s="1" customFormat="1" ht="12.75">
      <c r="B100" s="32" t="s">
        <v>372</v>
      </c>
      <c r="C100" s="58" t="s">
        <v>322</v>
      </c>
      <c r="D100" s="47">
        <v>219622</v>
      </c>
      <c r="E100" s="62">
        <v>2016</v>
      </c>
      <c r="F100" s="26"/>
      <c r="G100" s="59"/>
      <c r="H100" s="18">
        <f t="shared" si="19"/>
      </c>
      <c r="I100" s="18">
        <f t="shared" si="19"/>
      </c>
      <c r="J100" s="18">
        <f t="shared" si="19"/>
      </c>
      <c r="K100" s="18">
        <f t="shared" si="19"/>
      </c>
      <c r="L100" s="18">
        <f t="shared" si="16"/>
      </c>
      <c r="M100" s="18">
        <f t="shared" si="16"/>
        <v>219622</v>
      </c>
      <c r="N100" s="18">
        <f aca="true" t="shared" si="21" ref="N100:AB112">IF($E100=(YEAR+N$2),$D100,"")</f>
      </c>
      <c r="O100" s="18">
        <f t="shared" si="21"/>
      </c>
      <c r="P100" s="18">
        <f t="shared" si="21"/>
      </c>
      <c r="Q100" s="18">
        <f t="shared" si="21"/>
      </c>
      <c r="R100" s="18">
        <f t="shared" si="21"/>
      </c>
      <c r="S100" s="18">
        <f t="shared" si="21"/>
      </c>
      <c r="T100" s="18">
        <f t="shared" si="21"/>
      </c>
      <c r="U100" s="18">
        <f t="shared" si="21"/>
      </c>
      <c r="V100" s="18">
        <f t="shared" si="21"/>
      </c>
      <c r="W100" s="18">
        <f t="shared" si="21"/>
      </c>
      <c r="X100" s="18">
        <f t="shared" si="21"/>
      </c>
      <c r="Y100" s="18">
        <f t="shared" si="21"/>
      </c>
      <c r="Z100" s="18">
        <f t="shared" si="21"/>
      </c>
      <c r="AA100" s="18">
        <f t="shared" si="21"/>
      </c>
      <c r="AB100" s="18">
        <f t="shared" si="21"/>
      </c>
    </row>
    <row r="101" spans="2:28" s="1" customFormat="1" ht="12.75">
      <c r="B101" s="32" t="s">
        <v>374</v>
      </c>
      <c r="C101" s="58" t="s">
        <v>322</v>
      </c>
      <c r="D101" s="47">
        <v>74971</v>
      </c>
      <c r="E101" s="62">
        <v>2016</v>
      </c>
      <c r="F101" s="26"/>
      <c r="G101" s="59"/>
      <c r="H101" s="18">
        <f t="shared" si="19"/>
      </c>
      <c r="I101" s="18">
        <f t="shared" si="19"/>
      </c>
      <c r="J101" s="18">
        <f t="shared" si="19"/>
      </c>
      <c r="K101" s="18">
        <f t="shared" si="19"/>
      </c>
      <c r="L101" s="18">
        <f t="shared" si="16"/>
      </c>
      <c r="M101" s="18">
        <f t="shared" si="16"/>
        <v>74971</v>
      </c>
      <c r="N101" s="18">
        <f t="shared" si="21"/>
      </c>
      <c r="O101" s="18">
        <f t="shared" si="21"/>
      </c>
      <c r="P101" s="18">
        <f t="shared" si="21"/>
      </c>
      <c r="Q101" s="18">
        <f t="shared" si="21"/>
      </c>
      <c r="R101" s="18">
        <f t="shared" si="21"/>
      </c>
      <c r="S101" s="18">
        <f t="shared" si="21"/>
      </c>
      <c r="T101" s="18">
        <f t="shared" si="21"/>
      </c>
      <c r="U101" s="18">
        <f t="shared" si="21"/>
      </c>
      <c r="V101" s="18">
        <f t="shared" si="21"/>
      </c>
      <c r="W101" s="18">
        <f t="shared" si="21"/>
      </c>
      <c r="X101" s="18">
        <f t="shared" si="21"/>
      </c>
      <c r="Y101" s="18">
        <f t="shared" si="21"/>
      </c>
      <c r="Z101" s="18">
        <f t="shared" si="21"/>
      </c>
      <c r="AA101" s="18">
        <f t="shared" si="21"/>
      </c>
      <c r="AB101" s="18">
        <f t="shared" si="21"/>
      </c>
    </row>
    <row r="102" spans="2:28" s="1" customFormat="1" ht="12.75">
      <c r="B102" s="23" t="s">
        <v>431</v>
      </c>
      <c r="C102" s="58" t="s">
        <v>322</v>
      </c>
      <c r="D102" s="47">
        <v>140000</v>
      </c>
      <c r="E102" s="62">
        <v>2016</v>
      </c>
      <c r="F102" s="26"/>
      <c r="G102" s="59"/>
      <c r="H102" s="18">
        <f t="shared" si="19"/>
      </c>
      <c r="I102" s="18">
        <f t="shared" si="19"/>
      </c>
      <c r="J102" s="18">
        <f t="shared" si="19"/>
      </c>
      <c r="K102" s="18">
        <f t="shared" si="19"/>
      </c>
      <c r="L102" s="18">
        <f t="shared" si="16"/>
      </c>
      <c r="M102" s="18">
        <f t="shared" si="16"/>
        <v>140000</v>
      </c>
      <c r="N102" s="18">
        <f t="shared" si="21"/>
      </c>
      <c r="O102" s="18">
        <f t="shared" si="21"/>
      </c>
      <c r="P102" s="18">
        <f t="shared" si="21"/>
      </c>
      <c r="Q102" s="18">
        <f t="shared" si="21"/>
      </c>
      <c r="R102" s="18">
        <f t="shared" si="21"/>
      </c>
      <c r="S102" s="18">
        <f t="shared" si="21"/>
      </c>
      <c r="T102" s="18">
        <f t="shared" si="21"/>
      </c>
      <c r="U102" s="18">
        <f t="shared" si="21"/>
      </c>
      <c r="V102" s="18">
        <f t="shared" si="21"/>
      </c>
      <c r="W102" s="18">
        <f t="shared" si="21"/>
      </c>
      <c r="X102" s="18">
        <f t="shared" si="21"/>
      </c>
      <c r="Y102" s="18">
        <f t="shared" si="21"/>
      </c>
      <c r="Z102" s="18">
        <f t="shared" si="21"/>
      </c>
      <c r="AA102" s="18">
        <f t="shared" si="21"/>
      </c>
      <c r="AB102" s="18">
        <f t="shared" si="21"/>
      </c>
    </row>
    <row r="103" spans="2:28" s="1" customFormat="1" ht="12.75">
      <c r="B103" s="23" t="s">
        <v>350</v>
      </c>
      <c r="C103" s="120" t="s">
        <v>322</v>
      </c>
      <c r="D103" s="47">
        <v>50000</v>
      </c>
      <c r="E103" s="125">
        <v>2016</v>
      </c>
      <c r="F103" s="26"/>
      <c r="G103" s="59"/>
      <c r="H103" s="18">
        <f t="shared" si="19"/>
      </c>
      <c r="I103" s="18">
        <f t="shared" si="19"/>
      </c>
      <c r="J103" s="18">
        <f t="shared" si="19"/>
      </c>
      <c r="K103" s="18">
        <f t="shared" si="19"/>
      </c>
      <c r="L103" s="18">
        <f t="shared" si="16"/>
      </c>
      <c r="M103" s="18">
        <f t="shared" si="16"/>
        <v>50000</v>
      </c>
      <c r="N103" s="18">
        <f t="shared" si="21"/>
      </c>
      <c r="O103" s="18">
        <f t="shared" si="21"/>
      </c>
      <c r="P103" s="18">
        <f t="shared" si="21"/>
      </c>
      <c r="Q103" s="18">
        <f t="shared" si="21"/>
      </c>
      <c r="R103" s="18">
        <f t="shared" si="21"/>
      </c>
      <c r="S103" s="18">
        <f t="shared" si="21"/>
      </c>
      <c r="T103" s="18">
        <f t="shared" si="21"/>
      </c>
      <c r="U103" s="18">
        <f t="shared" si="21"/>
      </c>
      <c r="V103" s="18">
        <f t="shared" si="21"/>
      </c>
      <c r="W103" s="18">
        <f t="shared" si="21"/>
      </c>
      <c r="X103" s="18">
        <f t="shared" si="21"/>
      </c>
      <c r="Y103" s="18">
        <f t="shared" si="21"/>
      </c>
      <c r="Z103" s="18">
        <f t="shared" si="21"/>
      </c>
      <c r="AA103" s="18">
        <f t="shared" si="21"/>
      </c>
      <c r="AB103" s="18">
        <f t="shared" si="21"/>
      </c>
    </row>
    <row r="104" spans="2:28" s="1" customFormat="1" ht="12.75">
      <c r="B104" s="23" t="s">
        <v>429</v>
      </c>
      <c r="C104" s="58" t="s">
        <v>322</v>
      </c>
      <c r="D104" s="47">
        <v>4500000</v>
      </c>
      <c r="E104" s="62">
        <v>2016</v>
      </c>
      <c r="F104" s="26"/>
      <c r="G104" s="59"/>
      <c r="H104" s="18">
        <f t="shared" si="19"/>
      </c>
      <c r="I104" s="18">
        <f t="shared" si="19"/>
      </c>
      <c r="J104" s="18">
        <f t="shared" si="19"/>
      </c>
      <c r="K104" s="18">
        <f t="shared" si="19"/>
      </c>
      <c r="L104" s="18">
        <f t="shared" si="16"/>
      </c>
      <c r="M104" s="18">
        <f t="shared" si="16"/>
        <v>4500000</v>
      </c>
      <c r="N104" s="18">
        <f t="shared" si="21"/>
      </c>
      <c r="O104" s="18">
        <f t="shared" si="21"/>
      </c>
      <c r="P104" s="18">
        <f t="shared" si="21"/>
      </c>
      <c r="Q104" s="18">
        <f t="shared" si="21"/>
      </c>
      <c r="R104" s="18">
        <f t="shared" si="21"/>
      </c>
      <c r="S104" s="18">
        <f t="shared" si="21"/>
      </c>
      <c r="T104" s="18">
        <f t="shared" si="21"/>
      </c>
      <c r="U104" s="18">
        <f t="shared" si="21"/>
      </c>
      <c r="V104" s="18">
        <f t="shared" si="21"/>
      </c>
      <c r="W104" s="18">
        <f t="shared" si="21"/>
      </c>
      <c r="X104" s="18">
        <f t="shared" si="21"/>
      </c>
      <c r="Y104" s="18">
        <f t="shared" si="21"/>
      </c>
      <c r="Z104" s="18">
        <f t="shared" si="21"/>
      </c>
      <c r="AA104" s="18">
        <f t="shared" si="21"/>
      </c>
      <c r="AB104" s="18">
        <f t="shared" si="21"/>
      </c>
    </row>
    <row r="105" spans="2:28" s="1" customFormat="1" ht="12.75">
      <c r="B105" s="23" t="s">
        <v>423</v>
      </c>
      <c r="C105" s="58" t="s">
        <v>322</v>
      </c>
      <c r="D105" s="47">
        <v>47254</v>
      </c>
      <c r="E105" s="62">
        <v>2016</v>
      </c>
      <c r="F105" s="26"/>
      <c r="G105" s="59"/>
      <c r="H105" s="18">
        <f t="shared" si="19"/>
      </c>
      <c r="I105" s="18">
        <f t="shared" si="19"/>
      </c>
      <c r="J105" s="18">
        <f t="shared" si="19"/>
      </c>
      <c r="K105" s="18">
        <f t="shared" si="19"/>
      </c>
      <c r="L105" s="18">
        <f t="shared" si="16"/>
      </c>
      <c r="M105" s="18">
        <f t="shared" si="16"/>
        <v>47254</v>
      </c>
      <c r="N105" s="18">
        <f t="shared" si="21"/>
      </c>
      <c r="O105" s="18">
        <f t="shared" si="21"/>
      </c>
      <c r="P105" s="18">
        <f t="shared" si="21"/>
      </c>
      <c r="Q105" s="18">
        <f t="shared" si="21"/>
      </c>
      <c r="R105" s="18">
        <f t="shared" si="21"/>
      </c>
      <c r="S105" s="18">
        <f t="shared" si="21"/>
      </c>
      <c r="T105" s="18">
        <f t="shared" si="21"/>
      </c>
      <c r="U105" s="18">
        <f t="shared" si="21"/>
      </c>
      <c r="V105" s="18">
        <f t="shared" si="21"/>
      </c>
      <c r="W105" s="18">
        <f t="shared" si="21"/>
      </c>
      <c r="X105" s="18">
        <f t="shared" si="21"/>
      </c>
      <c r="Y105" s="18">
        <f t="shared" si="21"/>
      </c>
      <c r="Z105" s="18">
        <f t="shared" si="21"/>
      </c>
      <c r="AA105" s="18">
        <f t="shared" si="21"/>
      </c>
      <c r="AB105" s="18">
        <f t="shared" si="21"/>
      </c>
    </row>
    <row r="106" spans="2:28" s="1" customFormat="1" ht="12.75">
      <c r="B106" s="23" t="s">
        <v>432</v>
      </c>
      <c r="C106" s="58" t="s">
        <v>322</v>
      </c>
      <c r="D106" s="47">
        <v>169201</v>
      </c>
      <c r="E106" s="62">
        <v>2016</v>
      </c>
      <c r="F106" s="26"/>
      <c r="G106" s="59"/>
      <c r="H106" s="18">
        <f t="shared" si="19"/>
      </c>
      <c r="I106" s="18">
        <f t="shared" si="19"/>
      </c>
      <c r="J106" s="18">
        <f t="shared" si="19"/>
      </c>
      <c r="K106" s="18">
        <f t="shared" si="19"/>
      </c>
      <c r="L106" s="18">
        <f t="shared" si="16"/>
      </c>
      <c r="M106" s="18">
        <f t="shared" si="16"/>
        <v>169201</v>
      </c>
      <c r="N106" s="18">
        <f t="shared" si="21"/>
      </c>
      <c r="O106" s="18">
        <f t="shared" si="21"/>
      </c>
      <c r="P106" s="18">
        <f t="shared" si="21"/>
      </c>
      <c r="Q106" s="18">
        <f t="shared" si="21"/>
      </c>
      <c r="R106" s="18">
        <f t="shared" si="21"/>
      </c>
      <c r="S106" s="18">
        <f t="shared" si="21"/>
      </c>
      <c r="T106" s="18">
        <f t="shared" si="21"/>
      </c>
      <c r="U106" s="18">
        <f t="shared" si="21"/>
      </c>
      <c r="V106" s="18">
        <f t="shared" si="21"/>
      </c>
      <c r="W106" s="18">
        <f t="shared" si="21"/>
      </c>
      <c r="X106" s="18">
        <f t="shared" si="21"/>
      </c>
      <c r="Y106" s="18">
        <f t="shared" si="21"/>
      </c>
      <c r="Z106" s="18">
        <f t="shared" si="21"/>
      </c>
      <c r="AA106" s="18">
        <f t="shared" si="21"/>
      </c>
      <c r="AB106" s="18">
        <f t="shared" si="21"/>
      </c>
    </row>
    <row r="107" spans="2:28" s="1" customFormat="1" ht="12.75">
      <c r="B107" s="138" t="s">
        <v>425</v>
      </c>
      <c r="C107" s="58" t="s">
        <v>322</v>
      </c>
      <c r="D107" s="47">
        <v>12195</v>
      </c>
      <c r="E107" s="62">
        <v>2016</v>
      </c>
      <c r="F107" s="26"/>
      <c r="G107" s="59"/>
      <c r="H107" s="18">
        <f t="shared" si="19"/>
      </c>
      <c r="I107" s="18">
        <f t="shared" si="19"/>
      </c>
      <c r="J107" s="18">
        <f t="shared" si="19"/>
      </c>
      <c r="K107" s="18">
        <f t="shared" si="19"/>
      </c>
      <c r="L107" s="18">
        <f t="shared" si="16"/>
      </c>
      <c r="M107" s="18">
        <f t="shared" si="16"/>
        <v>12195</v>
      </c>
      <c r="N107" s="18">
        <f t="shared" si="21"/>
      </c>
      <c r="O107" s="18">
        <f t="shared" si="21"/>
      </c>
      <c r="P107" s="18">
        <f t="shared" si="21"/>
      </c>
      <c r="Q107" s="18">
        <f t="shared" si="21"/>
      </c>
      <c r="R107" s="18">
        <f t="shared" si="21"/>
      </c>
      <c r="S107" s="18">
        <f t="shared" si="21"/>
      </c>
      <c r="T107" s="18">
        <f t="shared" si="21"/>
      </c>
      <c r="U107" s="18">
        <f t="shared" si="21"/>
      </c>
      <c r="V107" s="18">
        <f t="shared" si="21"/>
      </c>
      <c r="W107" s="18">
        <f t="shared" si="21"/>
      </c>
      <c r="X107" s="18">
        <f t="shared" si="21"/>
      </c>
      <c r="Y107" s="18">
        <f t="shared" si="21"/>
      </c>
      <c r="Z107" s="18">
        <f t="shared" si="21"/>
      </c>
      <c r="AA107" s="18">
        <f t="shared" si="21"/>
      </c>
      <c r="AB107" s="18">
        <f t="shared" si="21"/>
      </c>
    </row>
    <row r="108" spans="2:28" s="1" customFormat="1" ht="12.75">
      <c r="B108" s="31" t="s">
        <v>421</v>
      </c>
      <c r="C108" s="58" t="s">
        <v>322</v>
      </c>
      <c r="D108" s="131">
        <v>170000</v>
      </c>
      <c r="E108" s="62">
        <v>2017</v>
      </c>
      <c r="F108" s="26"/>
      <c r="G108" s="59"/>
      <c r="H108" s="18">
        <f t="shared" si="19"/>
      </c>
      <c r="I108" s="18">
        <f t="shared" si="19"/>
      </c>
      <c r="J108" s="18">
        <f t="shared" si="19"/>
      </c>
      <c r="K108" s="18">
        <f t="shared" si="19"/>
      </c>
      <c r="L108" s="18">
        <f t="shared" si="16"/>
      </c>
      <c r="M108" s="18">
        <f t="shared" si="16"/>
      </c>
      <c r="N108" s="28">
        <f t="shared" si="21"/>
        <v>170000</v>
      </c>
      <c r="O108" s="28">
        <f t="shared" si="21"/>
      </c>
      <c r="P108" s="28">
        <f t="shared" si="21"/>
      </c>
      <c r="Q108" s="28">
        <f t="shared" si="21"/>
      </c>
      <c r="R108" s="18">
        <f t="shared" si="21"/>
      </c>
      <c r="S108" s="18">
        <f t="shared" si="21"/>
      </c>
      <c r="T108" s="18">
        <f t="shared" si="21"/>
      </c>
      <c r="U108" s="18">
        <f t="shared" si="21"/>
      </c>
      <c r="V108" s="18">
        <f t="shared" si="21"/>
      </c>
      <c r="W108" s="18">
        <f t="shared" si="21"/>
      </c>
      <c r="X108" s="18">
        <f t="shared" si="21"/>
      </c>
      <c r="Y108" s="18">
        <f t="shared" si="21"/>
      </c>
      <c r="Z108" s="18">
        <f t="shared" si="21"/>
      </c>
      <c r="AA108" s="18">
        <f t="shared" si="21"/>
      </c>
      <c r="AB108" s="18">
        <f t="shared" si="21"/>
      </c>
    </row>
    <row r="109" spans="2:28" s="1" customFormat="1" ht="12.75">
      <c r="B109" s="23" t="s">
        <v>348</v>
      </c>
      <c r="C109" s="58" t="s">
        <v>322</v>
      </c>
      <c r="D109" s="131">
        <v>18000</v>
      </c>
      <c r="E109" s="62">
        <v>2017</v>
      </c>
      <c r="F109" s="26"/>
      <c r="G109" s="59"/>
      <c r="H109" s="18">
        <f t="shared" si="19"/>
      </c>
      <c r="I109" s="18">
        <f t="shared" si="19"/>
      </c>
      <c r="J109" s="18">
        <f t="shared" si="19"/>
      </c>
      <c r="K109" s="18">
        <f t="shared" si="19"/>
      </c>
      <c r="L109" s="18">
        <f t="shared" si="16"/>
      </c>
      <c r="M109" s="18">
        <f t="shared" si="16"/>
      </c>
      <c r="N109" s="28">
        <f t="shared" si="21"/>
        <v>18000</v>
      </c>
      <c r="O109" s="28">
        <f t="shared" si="21"/>
      </c>
      <c r="P109" s="28">
        <f t="shared" si="21"/>
      </c>
      <c r="Q109" s="28">
        <f t="shared" si="21"/>
      </c>
      <c r="R109" s="18">
        <f t="shared" si="21"/>
      </c>
      <c r="S109" s="18">
        <f t="shared" si="21"/>
      </c>
      <c r="T109" s="18">
        <f t="shared" si="21"/>
      </c>
      <c r="U109" s="18">
        <f t="shared" si="21"/>
      </c>
      <c r="V109" s="18">
        <f t="shared" si="21"/>
      </c>
      <c r="W109" s="18">
        <f t="shared" si="21"/>
      </c>
      <c r="X109" s="18">
        <f t="shared" si="21"/>
      </c>
      <c r="Y109" s="18">
        <f t="shared" si="21"/>
      </c>
      <c r="Z109" s="18">
        <f t="shared" si="21"/>
      </c>
      <c r="AA109" s="18">
        <f t="shared" si="21"/>
      </c>
      <c r="AB109" s="18">
        <f t="shared" si="21"/>
      </c>
    </row>
    <row r="110" spans="2:28" s="1" customFormat="1" ht="12.75">
      <c r="B110" s="139" t="s">
        <v>422</v>
      </c>
      <c r="C110" s="58" t="s">
        <v>322</v>
      </c>
      <c r="D110" s="47">
        <v>70000</v>
      </c>
      <c r="E110" s="62">
        <v>2017</v>
      </c>
      <c r="F110" s="26"/>
      <c r="G110" s="59"/>
      <c r="H110" s="18">
        <f t="shared" si="19"/>
      </c>
      <c r="I110" s="18">
        <f t="shared" si="19"/>
      </c>
      <c r="J110" s="18">
        <f t="shared" si="19"/>
      </c>
      <c r="K110" s="18">
        <f t="shared" si="19"/>
      </c>
      <c r="L110" s="18">
        <f t="shared" si="16"/>
      </c>
      <c r="M110" s="18">
        <f t="shared" si="16"/>
      </c>
      <c r="N110" s="28">
        <f t="shared" si="21"/>
        <v>70000</v>
      </c>
      <c r="O110" s="28">
        <f t="shared" si="21"/>
      </c>
      <c r="P110" s="28">
        <f t="shared" si="21"/>
      </c>
      <c r="Q110" s="28">
        <f t="shared" si="21"/>
      </c>
      <c r="R110" s="18">
        <f t="shared" si="21"/>
      </c>
      <c r="S110" s="18">
        <f t="shared" si="21"/>
      </c>
      <c r="T110" s="18">
        <f t="shared" si="21"/>
      </c>
      <c r="U110" s="18">
        <f t="shared" si="21"/>
      </c>
      <c r="V110" s="18">
        <f t="shared" si="21"/>
      </c>
      <c r="W110" s="18">
        <f t="shared" si="21"/>
      </c>
      <c r="X110" s="18">
        <f t="shared" si="21"/>
      </c>
      <c r="Y110" s="18">
        <f t="shared" si="21"/>
      </c>
      <c r="Z110" s="18">
        <f t="shared" si="21"/>
      </c>
      <c r="AA110" s="18">
        <f t="shared" si="21"/>
      </c>
      <c r="AB110" s="18">
        <f t="shared" si="21"/>
      </c>
    </row>
    <row r="111" spans="2:28" s="1" customFormat="1" ht="12.75">
      <c r="B111" s="23" t="s">
        <v>426</v>
      </c>
      <c r="C111" s="58" t="s">
        <v>322</v>
      </c>
      <c r="D111" s="47">
        <v>400000</v>
      </c>
      <c r="E111" s="62">
        <v>2017</v>
      </c>
      <c r="F111" s="26"/>
      <c r="G111" s="59"/>
      <c r="H111" s="18">
        <f t="shared" si="19"/>
      </c>
      <c r="I111" s="18">
        <f t="shared" si="19"/>
      </c>
      <c r="J111" s="18">
        <f t="shared" si="19"/>
      </c>
      <c r="K111" s="18">
        <f t="shared" si="19"/>
      </c>
      <c r="L111" s="18">
        <f t="shared" si="16"/>
      </c>
      <c r="M111" s="18">
        <f t="shared" si="16"/>
      </c>
      <c r="N111" s="28">
        <f t="shared" si="21"/>
        <v>400000</v>
      </c>
      <c r="O111" s="28">
        <f t="shared" si="21"/>
      </c>
      <c r="P111" s="28">
        <f t="shared" si="21"/>
      </c>
      <c r="Q111" s="28">
        <f t="shared" si="21"/>
      </c>
      <c r="R111" s="18">
        <f t="shared" si="21"/>
      </c>
      <c r="S111" s="18">
        <f t="shared" si="21"/>
      </c>
      <c r="T111" s="18">
        <f t="shared" si="21"/>
      </c>
      <c r="U111" s="18">
        <f t="shared" si="21"/>
      </c>
      <c r="V111" s="18">
        <f t="shared" si="21"/>
      </c>
      <c r="W111" s="18">
        <f t="shared" si="21"/>
      </c>
      <c r="X111" s="18">
        <f t="shared" si="21"/>
      </c>
      <c r="Y111" s="18">
        <f t="shared" si="21"/>
      </c>
      <c r="Z111" s="18">
        <f t="shared" si="21"/>
      </c>
      <c r="AA111" s="18">
        <f t="shared" si="21"/>
      </c>
      <c r="AB111" s="18">
        <f t="shared" si="21"/>
      </c>
    </row>
    <row r="112" spans="2:28" s="1" customFormat="1" ht="12.75">
      <c r="B112" s="23" t="s">
        <v>427</v>
      </c>
      <c r="C112" s="58" t="s">
        <v>322</v>
      </c>
      <c r="D112" s="47">
        <v>100000</v>
      </c>
      <c r="E112" s="62">
        <v>2017</v>
      </c>
      <c r="F112" s="26"/>
      <c r="G112" s="59"/>
      <c r="H112" s="18">
        <f t="shared" si="19"/>
      </c>
      <c r="I112" s="18">
        <f t="shared" si="19"/>
      </c>
      <c r="J112" s="18">
        <f t="shared" si="19"/>
      </c>
      <c r="K112" s="18">
        <f t="shared" si="19"/>
      </c>
      <c r="L112" s="18">
        <f t="shared" si="16"/>
      </c>
      <c r="M112" s="18">
        <f t="shared" si="16"/>
      </c>
      <c r="N112" s="28">
        <f t="shared" si="21"/>
        <v>100000</v>
      </c>
      <c r="O112" s="28">
        <f t="shared" si="21"/>
      </c>
      <c r="P112" s="28">
        <f t="shared" si="21"/>
      </c>
      <c r="Q112" s="28">
        <f t="shared" si="21"/>
      </c>
      <c r="R112" s="18">
        <f t="shared" si="21"/>
      </c>
      <c r="S112" s="18">
        <f t="shared" si="21"/>
      </c>
      <c r="T112" s="18">
        <f t="shared" si="21"/>
      </c>
      <c r="U112" s="18">
        <f t="shared" si="21"/>
      </c>
      <c r="V112" s="18">
        <f t="shared" si="21"/>
      </c>
      <c r="W112" s="18">
        <f t="shared" si="21"/>
      </c>
      <c r="X112" s="18">
        <f t="shared" si="21"/>
      </c>
      <c r="Y112" s="18">
        <f t="shared" si="21"/>
      </c>
      <c r="Z112" s="18">
        <f t="shared" si="21"/>
      </c>
      <c r="AA112" s="18">
        <f t="shared" si="21"/>
      </c>
      <c r="AB112" s="18">
        <f t="shared" si="21"/>
      </c>
    </row>
    <row r="113" spans="2:28" s="1" customFormat="1" ht="12.75">
      <c r="B113" s="23" t="s">
        <v>428</v>
      </c>
      <c r="C113" s="58" t="s">
        <v>322</v>
      </c>
      <c r="D113" s="47">
        <v>75000</v>
      </c>
      <c r="E113" s="62">
        <v>2017</v>
      </c>
      <c r="F113" s="26"/>
      <c r="G113" s="59"/>
      <c r="H113" s="18"/>
      <c r="I113" s="18"/>
      <c r="J113" s="18"/>
      <c r="K113" s="18"/>
      <c r="L113" s="18"/>
      <c r="M113" s="18"/>
      <c r="N113" s="28">
        <f aca="true" t="shared" si="22" ref="N113:N124">IF($E113=(YEAR+N$2),$D113,"")</f>
        <v>75000</v>
      </c>
      <c r="O113" s="28"/>
      <c r="P113" s="28"/>
      <c r="Q113" s="2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</row>
    <row r="114" spans="2:28" s="1" customFormat="1" ht="12.75">
      <c r="B114" s="23" t="s">
        <v>432</v>
      </c>
      <c r="C114" s="58" t="s">
        <v>322</v>
      </c>
      <c r="D114" s="47">
        <v>15243</v>
      </c>
      <c r="E114" s="62">
        <v>2017</v>
      </c>
      <c r="F114" s="26"/>
      <c r="G114" s="59"/>
      <c r="H114" s="18"/>
      <c r="I114" s="18"/>
      <c r="J114" s="18"/>
      <c r="K114" s="18"/>
      <c r="L114" s="18"/>
      <c r="M114" s="18"/>
      <c r="N114" s="28">
        <f t="shared" si="22"/>
        <v>15243</v>
      </c>
      <c r="O114" s="28"/>
      <c r="P114" s="28"/>
      <c r="Q114" s="2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</row>
    <row r="115" spans="2:28" s="1" customFormat="1" ht="12.75">
      <c r="B115" s="23" t="s">
        <v>423</v>
      </c>
      <c r="C115" s="58" t="s">
        <v>322</v>
      </c>
      <c r="D115" s="47">
        <v>12195</v>
      </c>
      <c r="E115" s="62">
        <v>2017</v>
      </c>
      <c r="F115" s="26"/>
      <c r="G115" s="59"/>
      <c r="H115" s="18"/>
      <c r="I115" s="18"/>
      <c r="J115" s="18"/>
      <c r="K115" s="18"/>
      <c r="L115" s="18"/>
      <c r="M115" s="18"/>
      <c r="N115" s="28">
        <f t="shared" si="22"/>
        <v>12195</v>
      </c>
      <c r="O115" s="28"/>
      <c r="P115" s="28"/>
      <c r="Q115" s="2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</row>
    <row r="116" spans="2:28" s="1" customFormat="1" ht="12.75">
      <c r="B116" s="32" t="s">
        <v>372</v>
      </c>
      <c r="C116" s="58" t="s">
        <v>322</v>
      </c>
      <c r="D116" s="47">
        <v>200000</v>
      </c>
      <c r="E116" s="62">
        <v>2017</v>
      </c>
      <c r="F116" s="26"/>
      <c r="G116" s="59"/>
      <c r="H116" s="18">
        <f aca="true" t="shared" si="23" ref="H116:M124">IF($E116=(YEAR+H$2),$D116,"")</f>
      </c>
      <c r="I116" s="18">
        <f t="shared" si="23"/>
      </c>
      <c r="J116" s="18">
        <f t="shared" si="23"/>
      </c>
      <c r="K116" s="18">
        <f t="shared" si="23"/>
      </c>
      <c r="L116" s="18">
        <f t="shared" si="23"/>
      </c>
      <c r="M116" s="18">
        <f t="shared" si="23"/>
      </c>
      <c r="N116" s="28">
        <f t="shared" si="22"/>
        <v>200000</v>
      </c>
      <c r="O116" s="28">
        <f aca="true" t="shared" si="24" ref="O116:AB124">IF($E116=(YEAR+O$2),$D116,"")</f>
      </c>
      <c r="P116" s="28">
        <f t="shared" si="24"/>
      </c>
      <c r="Q116" s="28">
        <f t="shared" si="24"/>
      </c>
      <c r="R116" s="18">
        <f t="shared" si="24"/>
      </c>
      <c r="S116" s="18">
        <f t="shared" si="24"/>
      </c>
      <c r="T116" s="18">
        <f t="shared" si="24"/>
      </c>
      <c r="U116" s="18">
        <f t="shared" si="24"/>
      </c>
      <c r="V116" s="18">
        <f t="shared" si="24"/>
      </c>
      <c r="W116" s="18">
        <f t="shared" si="24"/>
      </c>
      <c r="X116" s="18">
        <f t="shared" si="24"/>
      </c>
      <c r="Y116" s="18">
        <f t="shared" si="24"/>
      </c>
      <c r="Z116" s="18">
        <f t="shared" si="24"/>
      </c>
      <c r="AA116" s="18">
        <f t="shared" si="24"/>
      </c>
      <c r="AB116" s="18">
        <f t="shared" si="24"/>
      </c>
    </row>
    <row r="117" spans="2:28" s="1" customFormat="1" ht="12.75">
      <c r="B117" s="32" t="s">
        <v>374</v>
      </c>
      <c r="C117" s="58" t="s">
        <v>322</v>
      </c>
      <c r="D117" s="47">
        <v>74971</v>
      </c>
      <c r="E117" s="62">
        <v>2017</v>
      </c>
      <c r="F117" s="26"/>
      <c r="G117" s="59"/>
      <c r="H117" s="18">
        <f t="shared" si="23"/>
      </c>
      <c r="I117" s="18">
        <f t="shared" si="23"/>
      </c>
      <c r="J117" s="18">
        <f t="shared" si="23"/>
      </c>
      <c r="K117" s="18">
        <f t="shared" si="23"/>
      </c>
      <c r="L117" s="18">
        <f t="shared" si="23"/>
      </c>
      <c r="M117" s="18">
        <f t="shared" si="23"/>
      </c>
      <c r="N117" s="28">
        <f t="shared" si="22"/>
        <v>74971</v>
      </c>
      <c r="O117" s="28">
        <f t="shared" si="24"/>
      </c>
      <c r="P117" s="28">
        <f t="shared" si="24"/>
      </c>
      <c r="Q117" s="28">
        <f t="shared" si="24"/>
      </c>
      <c r="R117" s="18">
        <f t="shared" si="24"/>
      </c>
      <c r="S117" s="18">
        <f t="shared" si="24"/>
      </c>
      <c r="T117" s="18">
        <f t="shared" si="24"/>
      </c>
      <c r="U117" s="18">
        <f t="shared" si="24"/>
      </c>
      <c r="V117" s="18">
        <f t="shared" si="24"/>
      </c>
      <c r="W117" s="18">
        <f t="shared" si="24"/>
      </c>
      <c r="X117" s="18">
        <f t="shared" si="24"/>
      </c>
      <c r="Y117" s="18">
        <f t="shared" si="24"/>
      </c>
      <c r="Z117" s="18">
        <f t="shared" si="24"/>
      </c>
      <c r="AA117" s="18">
        <f t="shared" si="24"/>
      </c>
      <c r="AB117" s="18">
        <f t="shared" si="24"/>
      </c>
    </row>
    <row r="118" spans="2:28" s="1" customFormat="1" ht="12.75">
      <c r="B118" s="23" t="s">
        <v>350</v>
      </c>
      <c r="C118" s="58" t="s">
        <v>322</v>
      </c>
      <c r="D118" s="47">
        <v>50000</v>
      </c>
      <c r="E118" s="62">
        <v>2017</v>
      </c>
      <c r="F118" s="26"/>
      <c r="G118" s="59"/>
      <c r="H118" s="18">
        <f t="shared" si="23"/>
      </c>
      <c r="I118" s="18">
        <f t="shared" si="23"/>
      </c>
      <c r="J118" s="18">
        <f t="shared" si="23"/>
      </c>
      <c r="K118" s="18">
        <f t="shared" si="23"/>
      </c>
      <c r="L118" s="18">
        <f t="shared" si="23"/>
      </c>
      <c r="M118" s="18">
        <f t="shared" si="23"/>
      </c>
      <c r="N118" s="28">
        <f t="shared" si="22"/>
        <v>50000</v>
      </c>
      <c r="O118" s="28">
        <f t="shared" si="24"/>
      </c>
      <c r="P118" s="28">
        <f t="shared" si="24"/>
      </c>
      <c r="Q118" s="28">
        <f t="shared" si="24"/>
      </c>
      <c r="R118" s="18">
        <f t="shared" si="24"/>
      </c>
      <c r="S118" s="18">
        <f t="shared" si="24"/>
      </c>
      <c r="T118" s="18">
        <f t="shared" si="24"/>
      </c>
      <c r="U118" s="18">
        <f t="shared" si="24"/>
      </c>
      <c r="V118" s="18">
        <f t="shared" si="24"/>
      </c>
      <c r="W118" s="18">
        <f t="shared" si="24"/>
      </c>
      <c r="X118" s="18">
        <f t="shared" si="24"/>
      </c>
      <c r="Y118" s="18">
        <f t="shared" si="24"/>
      </c>
      <c r="Z118" s="18">
        <f t="shared" si="24"/>
      </c>
      <c r="AA118" s="18">
        <f t="shared" si="24"/>
      </c>
      <c r="AB118" s="18">
        <f t="shared" si="24"/>
      </c>
    </row>
    <row r="119" spans="2:28" s="1" customFormat="1" ht="12.75">
      <c r="B119" s="23" t="s">
        <v>433</v>
      </c>
      <c r="C119" s="58" t="s">
        <v>322</v>
      </c>
      <c r="D119" s="47">
        <v>4500000</v>
      </c>
      <c r="E119" s="62">
        <v>2017</v>
      </c>
      <c r="F119" s="26"/>
      <c r="G119" s="59"/>
      <c r="H119" s="18">
        <f t="shared" si="23"/>
      </c>
      <c r="I119" s="18">
        <f t="shared" si="23"/>
      </c>
      <c r="J119" s="18">
        <f t="shared" si="23"/>
      </c>
      <c r="K119" s="18">
        <f t="shared" si="23"/>
      </c>
      <c r="L119" s="18">
        <f t="shared" si="23"/>
      </c>
      <c r="M119" s="18">
        <f t="shared" si="23"/>
      </c>
      <c r="N119" s="28">
        <f t="shared" si="22"/>
        <v>4500000</v>
      </c>
      <c r="O119" s="28">
        <f t="shared" si="24"/>
      </c>
      <c r="P119" s="28">
        <f t="shared" si="24"/>
      </c>
      <c r="Q119" s="28">
        <f t="shared" si="24"/>
      </c>
      <c r="R119" s="18">
        <f t="shared" si="24"/>
      </c>
      <c r="S119" s="18">
        <f t="shared" si="24"/>
      </c>
      <c r="T119" s="18">
        <f t="shared" si="24"/>
      </c>
      <c r="U119" s="18">
        <f t="shared" si="24"/>
      </c>
      <c r="V119" s="18">
        <f t="shared" si="24"/>
      </c>
      <c r="W119" s="18">
        <f t="shared" si="24"/>
      </c>
      <c r="X119" s="18">
        <f t="shared" si="24"/>
      </c>
      <c r="Y119" s="18">
        <f t="shared" si="24"/>
      </c>
      <c r="Z119" s="18">
        <f t="shared" si="24"/>
      </c>
      <c r="AA119" s="18">
        <f t="shared" si="24"/>
      </c>
      <c r="AB119" s="18">
        <f t="shared" si="24"/>
      </c>
    </row>
    <row r="120" spans="2:28" s="1" customFormat="1" ht="12.75">
      <c r="B120" s="23" t="s">
        <v>434</v>
      </c>
      <c r="C120" s="58" t="s">
        <v>322</v>
      </c>
      <c r="D120" s="47">
        <v>21780</v>
      </c>
      <c r="E120" s="62">
        <v>2017</v>
      </c>
      <c r="F120" s="26"/>
      <c r="G120" s="59"/>
      <c r="H120" s="18">
        <f t="shared" si="23"/>
      </c>
      <c r="I120" s="18">
        <f t="shared" si="23"/>
      </c>
      <c r="J120" s="18">
        <f t="shared" si="23"/>
      </c>
      <c r="K120" s="18">
        <f t="shared" si="23"/>
      </c>
      <c r="L120" s="18">
        <f t="shared" si="23"/>
      </c>
      <c r="M120" s="18">
        <f t="shared" si="23"/>
      </c>
      <c r="N120" s="28">
        <f t="shared" si="22"/>
        <v>21780</v>
      </c>
      <c r="O120" s="28">
        <f t="shared" si="24"/>
      </c>
      <c r="P120" s="28">
        <f t="shared" si="24"/>
      </c>
      <c r="Q120" s="28">
        <f t="shared" si="24"/>
      </c>
      <c r="R120" s="18">
        <f t="shared" si="24"/>
      </c>
      <c r="S120" s="18">
        <f t="shared" si="24"/>
      </c>
      <c r="T120" s="18">
        <f t="shared" si="24"/>
      </c>
      <c r="U120" s="18">
        <f t="shared" si="24"/>
      </c>
      <c r="V120" s="18">
        <f t="shared" si="24"/>
      </c>
      <c r="W120" s="18">
        <f t="shared" si="24"/>
      </c>
      <c r="X120" s="18">
        <f t="shared" si="24"/>
      </c>
      <c r="Y120" s="18">
        <f t="shared" si="24"/>
      </c>
      <c r="Z120" s="18">
        <f t="shared" si="24"/>
      </c>
      <c r="AA120" s="18">
        <f t="shared" si="24"/>
      </c>
      <c r="AB120" s="18">
        <f t="shared" si="24"/>
      </c>
    </row>
    <row r="121" spans="2:28" s="1" customFormat="1" ht="12.75">
      <c r="B121" s="23" t="s">
        <v>421</v>
      </c>
      <c r="C121" s="58" t="s">
        <v>322</v>
      </c>
      <c r="D121" s="47">
        <v>170000</v>
      </c>
      <c r="E121" s="125">
        <v>2018</v>
      </c>
      <c r="F121" s="26"/>
      <c r="G121" s="59"/>
      <c r="H121" s="18">
        <f t="shared" si="23"/>
      </c>
      <c r="I121" s="18">
        <f t="shared" si="23"/>
      </c>
      <c r="J121" s="18">
        <f t="shared" si="23"/>
      </c>
      <c r="K121" s="18">
        <f t="shared" si="23"/>
      </c>
      <c r="L121" s="18">
        <f t="shared" si="23"/>
      </c>
      <c r="M121" s="18">
        <f t="shared" si="23"/>
      </c>
      <c r="N121" s="28">
        <f t="shared" si="22"/>
      </c>
      <c r="O121" s="28">
        <f t="shared" si="24"/>
        <v>170000</v>
      </c>
      <c r="P121" s="28">
        <f t="shared" si="24"/>
      </c>
      <c r="Q121" s="28">
        <f t="shared" si="24"/>
      </c>
      <c r="R121" s="18">
        <f t="shared" si="24"/>
      </c>
      <c r="S121" s="18">
        <f t="shared" si="24"/>
      </c>
      <c r="T121" s="18">
        <f t="shared" si="24"/>
      </c>
      <c r="U121" s="18">
        <f t="shared" si="24"/>
      </c>
      <c r="V121" s="18">
        <f t="shared" si="24"/>
      </c>
      <c r="W121" s="18">
        <f t="shared" si="24"/>
      </c>
      <c r="X121" s="18">
        <f t="shared" si="24"/>
      </c>
      <c r="Y121" s="18">
        <f t="shared" si="24"/>
      </c>
      <c r="Z121" s="18">
        <f t="shared" si="24"/>
      </c>
      <c r="AA121" s="18">
        <f t="shared" si="24"/>
      </c>
      <c r="AB121" s="18">
        <f t="shared" si="24"/>
      </c>
    </row>
    <row r="122" spans="2:28" s="1" customFormat="1" ht="12.75">
      <c r="B122" s="23" t="s">
        <v>348</v>
      </c>
      <c r="C122" s="58" t="s">
        <v>322</v>
      </c>
      <c r="D122" s="47">
        <v>18000</v>
      </c>
      <c r="E122" s="125">
        <v>2018</v>
      </c>
      <c r="F122" s="26"/>
      <c r="G122" s="59"/>
      <c r="H122" s="18">
        <f t="shared" si="23"/>
      </c>
      <c r="I122" s="18">
        <f t="shared" si="23"/>
      </c>
      <c r="J122" s="18">
        <f t="shared" si="23"/>
      </c>
      <c r="K122" s="18">
        <f t="shared" si="23"/>
      </c>
      <c r="L122" s="18">
        <f t="shared" si="23"/>
      </c>
      <c r="M122" s="18">
        <f t="shared" si="23"/>
      </c>
      <c r="N122" s="28">
        <f t="shared" si="22"/>
      </c>
      <c r="O122" s="28">
        <f t="shared" si="24"/>
        <v>18000</v>
      </c>
      <c r="P122" s="28">
        <f t="shared" si="24"/>
      </c>
      <c r="Q122" s="28">
        <f t="shared" si="24"/>
      </c>
      <c r="R122" s="18">
        <f t="shared" si="24"/>
      </c>
      <c r="S122" s="18">
        <f t="shared" si="24"/>
      </c>
      <c r="T122" s="18">
        <f t="shared" si="24"/>
      </c>
      <c r="U122" s="18">
        <f t="shared" si="24"/>
      </c>
      <c r="V122" s="18">
        <f t="shared" si="24"/>
      </c>
      <c r="W122" s="18">
        <f t="shared" si="24"/>
      </c>
      <c r="X122" s="18">
        <f t="shared" si="24"/>
      </c>
      <c r="Y122" s="18">
        <f t="shared" si="24"/>
      </c>
      <c r="Z122" s="18">
        <f t="shared" si="24"/>
      </c>
      <c r="AA122" s="18">
        <f t="shared" si="24"/>
      </c>
      <c r="AB122" s="18">
        <f t="shared" si="24"/>
      </c>
    </row>
    <row r="123" spans="2:28" s="1" customFormat="1" ht="12.75">
      <c r="B123" s="139" t="s">
        <v>422</v>
      </c>
      <c r="C123" s="58" t="s">
        <v>322</v>
      </c>
      <c r="D123" s="47">
        <v>70000</v>
      </c>
      <c r="E123" s="125">
        <v>2018</v>
      </c>
      <c r="F123" s="26"/>
      <c r="G123" s="59"/>
      <c r="H123" s="18">
        <f t="shared" si="23"/>
      </c>
      <c r="I123" s="18">
        <f t="shared" si="23"/>
      </c>
      <c r="J123" s="18">
        <f t="shared" si="23"/>
      </c>
      <c r="K123" s="18">
        <f t="shared" si="23"/>
      </c>
      <c r="L123" s="18">
        <f t="shared" si="23"/>
      </c>
      <c r="M123" s="18">
        <f t="shared" si="23"/>
      </c>
      <c r="N123" s="28">
        <f t="shared" si="22"/>
      </c>
      <c r="O123" s="28">
        <f t="shared" si="24"/>
        <v>70000</v>
      </c>
      <c r="P123" s="28">
        <f t="shared" si="24"/>
      </c>
      <c r="Q123" s="28">
        <f t="shared" si="24"/>
      </c>
      <c r="R123" s="18">
        <f t="shared" si="24"/>
      </c>
      <c r="S123" s="18">
        <f t="shared" si="24"/>
      </c>
      <c r="T123" s="18">
        <f t="shared" si="24"/>
      </c>
      <c r="U123" s="18">
        <f t="shared" si="24"/>
      </c>
      <c r="V123" s="18">
        <f t="shared" si="24"/>
      </c>
      <c r="W123" s="18">
        <f t="shared" si="24"/>
      </c>
      <c r="X123" s="18">
        <f t="shared" si="24"/>
      </c>
      <c r="Y123" s="18">
        <f t="shared" si="24"/>
      </c>
      <c r="Z123" s="18">
        <f t="shared" si="24"/>
      </c>
      <c r="AA123" s="18">
        <f t="shared" si="24"/>
      </c>
      <c r="AB123" s="18">
        <f t="shared" si="24"/>
      </c>
    </row>
    <row r="124" spans="2:28" s="1" customFormat="1" ht="12.75">
      <c r="B124" s="23" t="s">
        <v>432</v>
      </c>
      <c r="C124" s="58" t="s">
        <v>322</v>
      </c>
      <c r="D124" s="47">
        <v>15243</v>
      </c>
      <c r="E124" s="125">
        <v>2018</v>
      </c>
      <c r="F124" s="26"/>
      <c r="G124" s="59"/>
      <c r="H124" s="18">
        <f t="shared" si="23"/>
      </c>
      <c r="I124" s="18">
        <f t="shared" si="23"/>
      </c>
      <c r="J124" s="18">
        <f t="shared" si="23"/>
      </c>
      <c r="K124" s="18">
        <f t="shared" si="23"/>
      </c>
      <c r="L124" s="18">
        <f t="shared" si="23"/>
      </c>
      <c r="M124" s="18">
        <f t="shared" si="23"/>
      </c>
      <c r="N124" s="28">
        <f t="shared" si="22"/>
      </c>
      <c r="O124" s="28">
        <f t="shared" si="24"/>
        <v>15243</v>
      </c>
      <c r="P124" s="28">
        <f t="shared" si="24"/>
      </c>
      <c r="Q124" s="28">
        <f t="shared" si="24"/>
      </c>
      <c r="R124" s="18">
        <f t="shared" si="24"/>
      </c>
      <c r="S124" s="18">
        <f t="shared" si="24"/>
      </c>
      <c r="T124" s="18">
        <f t="shared" si="24"/>
      </c>
      <c r="U124" s="18">
        <f t="shared" si="24"/>
      </c>
      <c r="V124" s="18">
        <f t="shared" si="24"/>
      </c>
      <c r="W124" s="18">
        <f t="shared" si="24"/>
      </c>
      <c r="X124" s="18">
        <f t="shared" si="24"/>
      </c>
      <c r="Y124" s="18">
        <f t="shared" si="24"/>
      </c>
      <c r="Z124" s="18">
        <f t="shared" si="24"/>
      </c>
      <c r="AA124" s="18">
        <f t="shared" si="24"/>
      </c>
      <c r="AB124" s="18">
        <f t="shared" si="24"/>
      </c>
    </row>
    <row r="125" spans="2:28" s="1" customFormat="1" ht="12.75">
      <c r="B125" s="55" t="s">
        <v>425</v>
      </c>
      <c r="C125" s="58" t="s">
        <v>322</v>
      </c>
      <c r="D125" s="47">
        <v>60973</v>
      </c>
      <c r="E125" s="125">
        <v>2018</v>
      </c>
      <c r="F125" s="26"/>
      <c r="G125" s="59"/>
      <c r="H125" s="18"/>
      <c r="I125" s="18"/>
      <c r="J125" s="18"/>
      <c r="K125" s="18"/>
      <c r="L125" s="18"/>
      <c r="M125" s="18"/>
      <c r="N125" s="28"/>
      <c r="O125" s="28">
        <f aca="true" t="shared" si="25" ref="O125:O137">IF($E125=(YEAR+O$2),$D125,"")</f>
        <v>60973</v>
      </c>
      <c r="P125" s="28"/>
      <c r="Q125" s="2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</row>
    <row r="126" spans="2:28" s="1" customFormat="1" ht="12.75">
      <c r="B126" s="55" t="s">
        <v>427</v>
      </c>
      <c r="C126" s="58" t="s">
        <v>322</v>
      </c>
      <c r="D126" s="47">
        <v>100000</v>
      </c>
      <c r="E126" s="125">
        <v>2018</v>
      </c>
      <c r="F126" s="26"/>
      <c r="G126" s="59"/>
      <c r="H126" s="18"/>
      <c r="I126" s="18"/>
      <c r="J126" s="18"/>
      <c r="K126" s="18"/>
      <c r="L126" s="18"/>
      <c r="M126" s="18"/>
      <c r="N126" s="28"/>
      <c r="O126" s="28">
        <f t="shared" si="25"/>
        <v>100000</v>
      </c>
      <c r="P126" s="28"/>
      <c r="Q126" s="2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</row>
    <row r="127" spans="2:28" s="1" customFormat="1" ht="12.75">
      <c r="B127" s="32" t="s">
        <v>372</v>
      </c>
      <c r="C127" s="58" t="s">
        <v>322</v>
      </c>
      <c r="D127" s="131">
        <v>200000</v>
      </c>
      <c r="E127" s="125">
        <v>2018</v>
      </c>
      <c r="F127" s="26"/>
      <c r="G127" s="59"/>
      <c r="H127" s="18">
        <f aca="true" t="shared" si="26" ref="H127:N137">IF($E127=(YEAR+H$2),$D127,"")</f>
      </c>
      <c r="I127" s="18">
        <f t="shared" si="26"/>
      </c>
      <c r="J127" s="18">
        <f t="shared" si="26"/>
      </c>
      <c r="K127" s="18">
        <f t="shared" si="26"/>
      </c>
      <c r="L127" s="18">
        <f t="shared" si="26"/>
      </c>
      <c r="M127" s="18">
        <f t="shared" si="26"/>
      </c>
      <c r="N127" s="28">
        <f t="shared" si="26"/>
      </c>
      <c r="O127" s="28">
        <f t="shared" si="25"/>
        <v>200000</v>
      </c>
      <c r="P127" s="28">
        <f aca="true" t="shared" si="27" ref="P127:AB137">IF($E127=(YEAR+P$2),$D127,"")</f>
      </c>
      <c r="Q127" s="28">
        <f t="shared" si="27"/>
      </c>
      <c r="R127" s="18">
        <f t="shared" si="27"/>
      </c>
      <c r="S127" s="18">
        <f t="shared" si="27"/>
      </c>
      <c r="T127" s="18">
        <f t="shared" si="27"/>
      </c>
      <c r="U127" s="18">
        <f t="shared" si="27"/>
      </c>
      <c r="V127" s="18">
        <f t="shared" si="27"/>
      </c>
      <c r="W127" s="18">
        <f t="shared" si="27"/>
      </c>
      <c r="X127" s="18">
        <f t="shared" si="27"/>
      </c>
      <c r="Y127" s="18">
        <f t="shared" si="27"/>
      </c>
      <c r="Z127" s="18">
        <f t="shared" si="27"/>
      </c>
      <c r="AA127" s="18">
        <f t="shared" si="27"/>
      </c>
      <c r="AB127" s="18">
        <f t="shared" si="27"/>
      </c>
    </row>
    <row r="128" spans="2:28" s="1" customFormat="1" ht="12.75">
      <c r="B128" s="32" t="s">
        <v>374</v>
      </c>
      <c r="C128" s="58" t="s">
        <v>322</v>
      </c>
      <c r="D128" s="131">
        <v>74971</v>
      </c>
      <c r="E128" s="125">
        <v>2018</v>
      </c>
      <c r="F128" s="26"/>
      <c r="G128" s="59"/>
      <c r="H128" s="18">
        <f t="shared" si="26"/>
      </c>
      <c r="I128" s="18">
        <f t="shared" si="26"/>
      </c>
      <c r="J128" s="18">
        <f t="shared" si="26"/>
      </c>
      <c r="K128" s="18">
        <f t="shared" si="26"/>
      </c>
      <c r="L128" s="18">
        <f t="shared" si="26"/>
      </c>
      <c r="M128" s="18">
        <f t="shared" si="26"/>
      </c>
      <c r="N128" s="28">
        <f t="shared" si="26"/>
      </c>
      <c r="O128" s="28">
        <f t="shared" si="25"/>
        <v>74971</v>
      </c>
      <c r="P128" s="28">
        <f t="shared" si="27"/>
      </c>
      <c r="Q128" s="28">
        <f t="shared" si="27"/>
      </c>
      <c r="R128" s="18">
        <f t="shared" si="27"/>
      </c>
      <c r="S128" s="18">
        <f t="shared" si="27"/>
      </c>
      <c r="T128" s="18">
        <f t="shared" si="27"/>
      </c>
      <c r="U128" s="18">
        <f t="shared" si="27"/>
      </c>
      <c r="V128" s="18">
        <f t="shared" si="27"/>
      </c>
      <c r="W128" s="18">
        <f t="shared" si="27"/>
      </c>
      <c r="X128" s="18">
        <f t="shared" si="27"/>
      </c>
      <c r="Y128" s="18">
        <f t="shared" si="27"/>
      </c>
      <c r="Z128" s="18">
        <f t="shared" si="27"/>
      </c>
      <c r="AA128" s="18">
        <f t="shared" si="27"/>
      </c>
      <c r="AB128" s="18">
        <f t="shared" si="27"/>
      </c>
    </row>
    <row r="129" spans="2:28" s="1" customFormat="1" ht="12.75">
      <c r="B129" s="23" t="s">
        <v>350</v>
      </c>
      <c r="C129" s="58" t="s">
        <v>322</v>
      </c>
      <c r="D129" s="47">
        <v>50000</v>
      </c>
      <c r="E129" s="125">
        <v>2018</v>
      </c>
      <c r="F129" s="26"/>
      <c r="G129" s="59"/>
      <c r="H129" s="18">
        <f t="shared" si="26"/>
      </c>
      <c r="I129" s="18">
        <f t="shared" si="26"/>
      </c>
      <c r="J129" s="18">
        <f t="shared" si="26"/>
      </c>
      <c r="K129" s="18">
        <f t="shared" si="26"/>
      </c>
      <c r="L129" s="18">
        <f t="shared" si="26"/>
      </c>
      <c r="M129" s="18">
        <f t="shared" si="26"/>
      </c>
      <c r="N129" s="28">
        <f t="shared" si="26"/>
      </c>
      <c r="O129" s="28">
        <f t="shared" si="25"/>
        <v>50000</v>
      </c>
      <c r="P129" s="28">
        <f t="shared" si="27"/>
      </c>
      <c r="Q129" s="28">
        <f t="shared" si="27"/>
      </c>
      <c r="R129" s="18">
        <f t="shared" si="27"/>
      </c>
      <c r="S129" s="18">
        <f t="shared" si="27"/>
      </c>
      <c r="T129" s="18">
        <f t="shared" si="27"/>
      </c>
      <c r="U129" s="18">
        <f t="shared" si="27"/>
      </c>
      <c r="V129" s="18">
        <f t="shared" si="27"/>
      </c>
      <c r="W129" s="18">
        <f t="shared" si="27"/>
      </c>
      <c r="X129" s="18">
        <f t="shared" si="27"/>
      </c>
      <c r="Y129" s="18">
        <f t="shared" si="27"/>
      </c>
      <c r="Z129" s="18">
        <f t="shared" si="27"/>
      </c>
      <c r="AA129" s="18">
        <f t="shared" si="27"/>
      </c>
      <c r="AB129" s="18">
        <f t="shared" si="27"/>
      </c>
    </row>
    <row r="130" spans="2:28" s="1" customFormat="1" ht="12.75">
      <c r="B130" s="23" t="s">
        <v>429</v>
      </c>
      <c r="C130" s="58" t="s">
        <v>322</v>
      </c>
      <c r="D130" s="47">
        <v>4500000</v>
      </c>
      <c r="E130" s="125">
        <v>2018</v>
      </c>
      <c r="F130" s="26"/>
      <c r="G130" s="59"/>
      <c r="H130" s="18">
        <f t="shared" si="26"/>
      </c>
      <c r="I130" s="18">
        <f t="shared" si="26"/>
      </c>
      <c r="J130" s="18">
        <f t="shared" si="26"/>
      </c>
      <c r="K130" s="18">
        <f t="shared" si="26"/>
      </c>
      <c r="L130" s="18">
        <f t="shared" si="26"/>
      </c>
      <c r="M130" s="18">
        <f t="shared" si="26"/>
      </c>
      <c r="N130" s="28">
        <f t="shared" si="26"/>
      </c>
      <c r="O130" s="28">
        <f t="shared" si="25"/>
        <v>4500000</v>
      </c>
      <c r="P130" s="28">
        <f t="shared" si="27"/>
      </c>
      <c r="Q130" s="28">
        <f t="shared" si="27"/>
      </c>
      <c r="R130" s="18">
        <f t="shared" si="27"/>
      </c>
      <c r="S130" s="18">
        <f t="shared" si="27"/>
      </c>
      <c r="T130" s="18">
        <f t="shared" si="27"/>
      </c>
      <c r="U130" s="18">
        <f t="shared" si="27"/>
      </c>
      <c r="V130" s="18">
        <f t="shared" si="27"/>
      </c>
      <c r="W130" s="18">
        <f t="shared" si="27"/>
      </c>
      <c r="X130" s="18">
        <f t="shared" si="27"/>
      </c>
      <c r="Y130" s="18">
        <f t="shared" si="27"/>
      </c>
      <c r="Z130" s="18">
        <f t="shared" si="27"/>
      </c>
      <c r="AA130" s="18">
        <f t="shared" si="27"/>
      </c>
      <c r="AB130" s="18">
        <f t="shared" si="27"/>
      </c>
    </row>
    <row r="131" spans="2:28" s="1" customFormat="1" ht="12.75">
      <c r="B131" s="23" t="s">
        <v>424</v>
      </c>
      <c r="C131" s="58" t="s">
        <v>322</v>
      </c>
      <c r="D131" s="47">
        <v>10262</v>
      </c>
      <c r="E131" s="125">
        <v>2018</v>
      </c>
      <c r="F131" s="26"/>
      <c r="G131" s="59"/>
      <c r="H131" s="18">
        <f t="shared" si="26"/>
      </c>
      <c r="I131" s="18">
        <f t="shared" si="26"/>
      </c>
      <c r="J131" s="18">
        <f t="shared" si="26"/>
      </c>
      <c r="K131" s="18">
        <f t="shared" si="26"/>
      </c>
      <c r="L131" s="18">
        <f t="shared" si="26"/>
      </c>
      <c r="M131" s="18">
        <f t="shared" si="26"/>
      </c>
      <c r="N131" s="28">
        <f t="shared" si="26"/>
      </c>
      <c r="O131" s="28">
        <f t="shared" si="25"/>
        <v>10262</v>
      </c>
      <c r="P131" s="28">
        <f t="shared" si="27"/>
      </c>
      <c r="Q131" s="28">
        <f t="shared" si="27"/>
      </c>
      <c r="R131" s="18">
        <f t="shared" si="27"/>
      </c>
      <c r="S131" s="18">
        <f t="shared" si="27"/>
      </c>
      <c r="T131" s="18">
        <f t="shared" si="27"/>
      </c>
      <c r="U131" s="18">
        <f t="shared" si="27"/>
      </c>
      <c r="V131" s="18">
        <f t="shared" si="27"/>
      </c>
      <c r="W131" s="18">
        <f t="shared" si="27"/>
      </c>
      <c r="X131" s="18">
        <f t="shared" si="27"/>
      </c>
      <c r="Y131" s="18">
        <f t="shared" si="27"/>
      </c>
      <c r="Z131" s="18">
        <f t="shared" si="27"/>
      </c>
      <c r="AA131" s="18">
        <f t="shared" si="27"/>
      </c>
      <c r="AB131" s="18">
        <f t="shared" si="27"/>
      </c>
    </row>
    <row r="132" spans="2:28" s="1" customFormat="1" ht="12.75">
      <c r="B132" s="23" t="s">
        <v>435</v>
      </c>
      <c r="C132" s="58" t="s">
        <v>322</v>
      </c>
      <c r="D132" s="47">
        <v>96905</v>
      </c>
      <c r="E132" s="125">
        <v>2018</v>
      </c>
      <c r="F132" s="26"/>
      <c r="G132" s="59"/>
      <c r="H132" s="18">
        <f t="shared" si="26"/>
      </c>
      <c r="I132" s="18">
        <f t="shared" si="26"/>
      </c>
      <c r="J132" s="18">
        <f t="shared" si="26"/>
      </c>
      <c r="K132" s="18">
        <f t="shared" si="26"/>
      </c>
      <c r="L132" s="18">
        <f t="shared" si="26"/>
      </c>
      <c r="M132" s="18">
        <f t="shared" si="26"/>
      </c>
      <c r="N132" s="28">
        <f t="shared" si="26"/>
      </c>
      <c r="O132" s="28">
        <f t="shared" si="25"/>
        <v>96905</v>
      </c>
      <c r="P132" s="28">
        <f t="shared" si="27"/>
      </c>
      <c r="Q132" s="28">
        <f t="shared" si="27"/>
      </c>
      <c r="R132" s="18">
        <f t="shared" si="27"/>
      </c>
      <c r="S132" s="18">
        <f t="shared" si="27"/>
      </c>
      <c r="T132" s="18">
        <f t="shared" si="27"/>
      </c>
      <c r="U132" s="18">
        <f t="shared" si="27"/>
      </c>
      <c r="V132" s="18">
        <f t="shared" si="27"/>
      </c>
      <c r="W132" s="18">
        <f t="shared" si="27"/>
      </c>
      <c r="X132" s="18">
        <f t="shared" si="27"/>
      </c>
      <c r="Y132" s="18">
        <f t="shared" si="27"/>
      </c>
      <c r="Z132" s="18">
        <f t="shared" si="27"/>
      </c>
      <c r="AA132" s="18">
        <f t="shared" si="27"/>
      </c>
      <c r="AB132" s="18">
        <f t="shared" si="27"/>
      </c>
    </row>
    <row r="133" spans="2:28" s="1" customFormat="1" ht="12.75">
      <c r="B133" s="23" t="s">
        <v>420</v>
      </c>
      <c r="C133" s="58" t="s">
        <v>322</v>
      </c>
      <c r="D133" s="47">
        <v>314268</v>
      </c>
      <c r="E133" s="125">
        <v>2018</v>
      </c>
      <c r="F133" s="26"/>
      <c r="G133" s="59"/>
      <c r="H133" s="18">
        <f t="shared" si="26"/>
      </c>
      <c r="I133" s="18">
        <f t="shared" si="26"/>
      </c>
      <c r="J133" s="18">
        <f t="shared" si="26"/>
      </c>
      <c r="K133" s="18">
        <f t="shared" si="26"/>
      </c>
      <c r="L133" s="18">
        <f t="shared" si="26"/>
      </c>
      <c r="M133" s="18">
        <f t="shared" si="26"/>
      </c>
      <c r="N133" s="28">
        <f t="shared" si="26"/>
      </c>
      <c r="O133" s="28">
        <f t="shared" si="25"/>
        <v>314268</v>
      </c>
      <c r="P133" s="28">
        <f t="shared" si="27"/>
      </c>
      <c r="Q133" s="28">
        <f t="shared" si="27"/>
      </c>
      <c r="R133" s="18">
        <f t="shared" si="27"/>
      </c>
      <c r="S133" s="18">
        <f t="shared" si="27"/>
      </c>
      <c r="T133" s="18">
        <f t="shared" si="27"/>
      </c>
      <c r="U133" s="18">
        <f t="shared" si="27"/>
      </c>
      <c r="V133" s="18">
        <f t="shared" si="27"/>
      </c>
      <c r="W133" s="18">
        <f t="shared" si="27"/>
      </c>
      <c r="X133" s="18">
        <f t="shared" si="27"/>
      </c>
      <c r="Y133" s="18">
        <f t="shared" si="27"/>
      </c>
      <c r="Z133" s="18">
        <f t="shared" si="27"/>
      </c>
      <c r="AA133" s="18">
        <f t="shared" si="27"/>
      </c>
      <c r="AB133" s="18">
        <f t="shared" si="27"/>
      </c>
    </row>
    <row r="134" spans="2:28" s="1" customFormat="1" ht="12.75">
      <c r="B134" s="23" t="s">
        <v>427</v>
      </c>
      <c r="C134" s="58" t="s">
        <v>322</v>
      </c>
      <c r="D134" s="47">
        <v>100000</v>
      </c>
      <c r="E134" s="62">
        <v>2019</v>
      </c>
      <c r="F134" s="26"/>
      <c r="G134" s="59"/>
      <c r="H134" s="18">
        <f t="shared" si="26"/>
      </c>
      <c r="I134" s="18">
        <f t="shared" si="26"/>
      </c>
      <c r="J134" s="18">
        <f t="shared" si="26"/>
      </c>
      <c r="K134" s="18">
        <f t="shared" si="26"/>
      </c>
      <c r="L134" s="18">
        <f t="shared" si="26"/>
      </c>
      <c r="M134" s="18">
        <f t="shared" si="26"/>
      </c>
      <c r="N134" s="28">
        <f t="shared" si="26"/>
      </c>
      <c r="O134" s="28">
        <f t="shared" si="25"/>
      </c>
      <c r="P134" s="28">
        <f t="shared" si="27"/>
        <v>100000</v>
      </c>
      <c r="Q134" s="28">
        <f t="shared" si="27"/>
      </c>
      <c r="R134" s="18">
        <f t="shared" si="27"/>
      </c>
      <c r="S134" s="18">
        <f t="shared" si="27"/>
      </c>
      <c r="T134" s="18">
        <f t="shared" si="27"/>
      </c>
      <c r="U134" s="18">
        <f t="shared" si="27"/>
      </c>
      <c r="V134" s="18">
        <f t="shared" si="27"/>
      </c>
      <c r="W134" s="18">
        <f t="shared" si="27"/>
      </c>
      <c r="X134" s="18">
        <f t="shared" si="27"/>
      </c>
      <c r="Y134" s="18">
        <f t="shared" si="27"/>
      </c>
      <c r="Z134" s="18">
        <f t="shared" si="27"/>
      </c>
      <c r="AA134" s="18">
        <f t="shared" si="27"/>
      </c>
      <c r="AB134" s="18">
        <f t="shared" si="27"/>
      </c>
    </row>
    <row r="135" spans="2:28" s="1" customFormat="1" ht="12.75">
      <c r="B135" s="32" t="s">
        <v>372</v>
      </c>
      <c r="C135" s="58" t="s">
        <v>322</v>
      </c>
      <c r="D135" s="47">
        <v>200000</v>
      </c>
      <c r="E135" s="62">
        <v>2019</v>
      </c>
      <c r="F135" s="26"/>
      <c r="G135" s="59"/>
      <c r="H135" s="18">
        <f t="shared" si="26"/>
      </c>
      <c r="I135" s="18">
        <f t="shared" si="26"/>
      </c>
      <c r="J135" s="18">
        <f t="shared" si="26"/>
      </c>
      <c r="K135" s="18">
        <f t="shared" si="26"/>
      </c>
      <c r="L135" s="18">
        <f t="shared" si="26"/>
      </c>
      <c r="M135" s="18">
        <f t="shared" si="26"/>
      </c>
      <c r="N135" s="28">
        <f t="shared" si="26"/>
      </c>
      <c r="O135" s="28">
        <f t="shared" si="25"/>
      </c>
      <c r="P135" s="28">
        <f t="shared" si="27"/>
        <v>200000</v>
      </c>
      <c r="Q135" s="28">
        <f t="shared" si="27"/>
      </c>
      <c r="R135" s="18">
        <f t="shared" si="27"/>
      </c>
      <c r="S135" s="18">
        <f t="shared" si="27"/>
      </c>
      <c r="T135" s="18">
        <f t="shared" si="27"/>
      </c>
      <c r="U135" s="18">
        <f t="shared" si="27"/>
      </c>
      <c r="V135" s="18">
        <f t="shared" si="27"/>
      </c>
      <c r="W135" s="18">
        <f t="shared" si="27"/>
      </c>
      <c r="X135" s="18">
        <f t="shared" si="27"/>
      </c>
      <c r="Y135" s="18">
        <f t="shared" si="27"/>
      </c>
      <c r="Z135" s="18">
        <f t="shared" si="27"/>
      </c>
      <c r="AA135" s="18">
        <f t="shared" si="27"/>
      </c>
      <c r="AB135" s="18">
        <f t="shared" si="27"/>
      </c>
    </row>
    <row r="136" spans="2:28" s="1" customFormat="1" ht="12.75">
      <c r="B136" s="139" t="s">
        <v>422</v>
      </c>
      <c r="C136" s="58" t="s">
        <v>322</v>
      </c>
      <c r="D136" s="47">
        <v>70000</v>
      </c>
      <c r="E136" s="62">
        <v>2019</v>
      </c>
      <c r="F136" s="26"/>
      <c r="G136" s="59"/>
      <c r="H136" s="18">
        <f t="shared" si="26"/>
      </c>
      <c r="I136" s="18">
        <f t="shared" si="26"/>
      </c>
      <c r="J136" s="18">
        <f t="shared" si="26"/>
      </c>
      <c r="K136" s="18">
        <f t="shared" si="26"/>
      </c>
      <c r="L136" s="18">
        <f t="shared" si="26"/>
      </c>
      <c r="M136" s="18">
        <f t="shared" si="26"/>
      </c>
      <c r="N136" s="28">
        <f t="shared" si="26"/>
      </c>
      <c r="O136" s="28">
        <f t="shared" si="25"/>
      </c>
      <c r="P136" s="28">
        <f t="shared" si="27"/>
        <v>70000</v>
      </c>
      <c r="Q136" s="28">
        <f t="shared" si="27"/>
      </c>
      <c r="R136" s="18">
        <f t="shared" si="27"/>
      </c>
      <c r="S136" s="18">
        <f t="shared" si="27"/>
      </c>
      <c r="T136" s="18">
        <f t="shared" si="27"/>
      </c>
      <c r="U136" s="18">
        <f t="shared" si="27"/>
      </c>
      <c r="V136" s="18">
        <f t="shared" si="27"/>
      </c>
      <c r="W136" s="18">
        <f t="shared" si="27"/>
      </c>
      <c r="X136" s="18">
        <f t="shared" si="27"/>
      </c>
      <c r="Y136" s="18">
        <f t="shared" si="27"/>
      </c>
      <c r="Z136" s="18">
        <f t="shared" si="27"/>
      </c>
      <c r="AA136" s="18">
        <f t="shared" si="27"/>
      </c>
      <c r="AB136" s="18">
        <f t="shared" si="27"/>
      </c>
    </row>
    <row r="137" spans="2:28" s="1" customFormat="1" ht="12.75">
      <c r="B137" s="23" t="s">
        <v>429</v>
      </c>
      <c r="C137" s="58" t="s">
        <v>322</v>
      </c>
      <c r="D137" s="47">
        <v>1119000</v>
      </c>
      <c r="E137" s="62">
        <v>2019</v>
      </c>
      <c r="F137" s="26"/>
      <c r="G137" s="59"/>
      <c r="H137" s="18">
        <f t="shared" si="26"/>
      </c>
      <c r="I137" s="18">
        <f t="shared" si="26"/>
      </c>
      <c r="J137" s="18">
        <f t="shared" si="26"/>
      </c>
      <c r="K137" s="18">
        <f t="shared" si="26"/>
      </c>
      <c r="L137" s="18">
        <f t="shared" si="26"/>
      </c>
      <c r="M137" s="18">
        <f t="shared" si="26"/>
      </c>
      <c r="N137" s="28">
        <f t="shared" si="26"/>
      </c>
      <c r="O137" s="28">
        <f t="shared" si="25"/>
      </c>
      <c r="P137" s="28">
        <f t="shared" si="27"/>
        <v>1119000</v>
      </c>
      <c r="Q137" s="28">
        <f t="shared" si="27"/>
      </c>
      <c r="R137" s="18">
        <f t="shared" si="27"/>
      </c>
      <c r="S137" s="18">
        <f t="shared" si="27"/>
      </c>
      <c r="T137" s="18">
        <f t="shared" si="27"/>
      </c>
      <c r="U137" s="18">
        <f t="shared" si="27"/>
      </c>
      <c r="V137" s="18">
        <f t="shared" si="27"/>
      </c>
      <c r="W137" s="18">
        <f t="shared" si="27"/>
      </c>
      <c r="X137" s="18">
        <f t="shared" si="27"/>
      </c>
      <c r="Y137" s="18">
        <f t="shared" si="27"/>
      </c>
      <c r="Z137" s="18">
        <f t="shared" si="27"/>
      </c>
      <c r="AA137" s="18">
        <f t="shared" si="27"/>
      </c>
      <c r="AB137" s="18">
        <f t="shared" si="27"/>
      </c>
    </row>
    <row r="138" spans="2:28" s="1" customFormat="1" ht="12.75">
      <c r="B138" s="23" t="s">
        <v>436</v>
      </c>
      <c r="C138" s="58" t="s">
        <v>322</v>
      </c>
      <c r="D138" s="47">
        <v>20000</v>
      </c>
      <c r="E138" s="62">
        <v>2019</v>
      </c>
      <c r="F138" s="26"/>
      <c r="G138" s="59"/>
      <c r="H138" s="18"/>
      <c r="I138" s="18"/>
      <c r="J138" s="18"/>
      <c r="K138" s="18"/>
      <c r="L138" s="18"/>
      <c r="M138" s="18"/>
      <c r="N138" s="28"/>
      <c r="O138" s="28"/>
      <c r="P138" s="28">
        <f aca="true" t="shared" si="28" ref="P138:P169">IF($E138=(YEAR+P$2),$D138,"")</f>
        <v>20000</v>
      </c>
      <c r="Q138" s="2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</row>
    <row r="139" spans="2:28" s="1" customFormat="1" ht="12.75">
      <c r="B139" s="23" t="s">
        <v>437</v>
      </c>
      <c r="C139" s="58" t="s">
        <v>322</v>
      </c>
      <c r="D139" s="47">
        <v>54862.79</v>
      </c>
      <c r="E139" s="62">
        <v>2019</v>
      </c>
      <c r="F139" s="26"/>
      <c r="G139" s="59"/>
      <c r="H139" s="18"/>
      <c r="I139" s="18"/>
      <c r="J139" s="18"/>
      <c r="K139" s="18"/>
      <c r="L139" s="18"/>
      <c r="M139" s="18"/>
      <c r="N139" s="28"/>
      <c r="O139" s="28"/>
      <c r="P139" s="28">
        <f t="shared" si="28"/>
        <v>54862.79</v>
      </c>
      <c r="Q139" s="2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</row>
    <row r="140" spans="2:28" s="1" customFormat="1" ht="12.75">
      <c r="B140" s="23" t="s">
        <v>438</v>
      </c>
      <c r="C140" s="58" t="s">
        <v>322</v>
      </c>
      <c r="D140" s="47">
        <v>296268.54</v>
      </c>
      <c r="E140" s="62">
        <v>2019</v>
      </c>
      <c r="F140" s="26"/>
      <c r="G140" s="59"/>
      <c r="H140" s="18">
        <f aca="true" t="shared" si="29" ref="H140:O144">IF($E140=(YEAR+H$2),$D140,"")</f>
      </c>
      <c r="I140" s="18">
        <f t="shared" si="29"/>
      </c>
      <c r="J140" s="18">
        <f t="shared" si="29"/>
      </c>
      <c r="K140" s="18">
        <f t="shared" si="29"/>
      </c>
      <c r="L140" s="18">
        <f t="shared" si="29"/>
      </c>
      <c r="M140" s="18">
        <f t="shared" si="29"/>
      </c>
      <c r="N140" s="28">
        <f t="shared" si="29"/>
      </c>
      <c r="O140" s="28">
        <f t="shared" si="29"/>
      </c>
      <c r="P140" s="28">
        <f t="shared" si="28"/>
        <v>296268.54</v>
      </c>
      <c r="Q140" s="28">
        <f aca="true" t="shared" si="30" ref="Q140:AB144">IF($E140=(YEAR+Q$2),$D140,"")</f>
      </c>
      <c r="R140" s="18">
        <f t="shared" si="30"/>
      </c>
      <c r="S140" s="18">
        <f t="shared" si="30"/>
      </c>
      <c r="T140" s="18">
        <f t="shared" si="30"/>
      </c>
      <c r="U140" s="18">
        <f t="shared" si="30"/>
      </c>
      <c r="V140" s="18">
        <f t="shared" si="30"/>
      </c>
      <c r="W140" s="18">
        <f t="shared" si="30"/>
      </c>
      <c r="X140" s="18">
        <f t="shared" si="30"/>
      </c>
      <c r="Y140" s="18">
        <f t="shared" si="30"/>
      </c>
      <c r="Z140" s="18">
        <f t="shared" si="30"/>
      </c>
      <c r="AA140" s="18">
        <f t="shared" si="30"/>
      </c>
      <c r="AB140" s="18">
        <f t="shared" si="30"/>
      </c>
    </row>
    <row r="141" spans="2:28" s="1" customFormat="1" ht="12.75">
      <c r="B141" s="23" t="s">
        <v>439</v>
      </c>
      <c r="C141" s="58" t="s">
        <v>322</v>
      </c>
      <c r="D141" s="131">
        <v>332886</v>
      </c>
      <c r="E141" s="62">
        <v>2019</v>
      </c>
      <c r="F141" s="26"/>
      <c r="G141" s="59"/>
      <c r="H141" s="18">
        <f t="shared" si="29"/>
      </c>
      <c r="I141" s="18">
        <f t="shared" si="29"/>
      </c>
      <c r="J141" s="18">
        <f t="shared" si="29"/>
      </c>
      <c r="K141" s="18">
        <f t="shared" si="29"/>
      </c>
      <c r="L141" s="18">
        <f t="shared" si="29"/>
      </c>
      <c r="M141" s="18">
        <f t="shared" si="29"/>
      </c>
      <c r="N141" s="28">
        <f t="shared" si="29"/>
      </c>
      <c r="O141" s="28">
        <f t="shared" si="29"/>
      </c>
      <c r="P141" s="28">
        <f t="shared" si="28"/>
        <v>332886</v>
      </c>
      <c r="Q141" s="28">
        <f t="shared" si="30"/>
      </c>
      <c r="R141" s="18">
        <f t="shared" si="30"/>
      </c>
      <c r="S141" s="18">
        <f t="shared" si="30"/>
      </c>
      <c r="T141" s="18">
        <f t="shared" si="30"/>
      </c>
      <c r="U141" s="18">
        <f t="shared" si="30"/>
      </c>
      <c r="V141" s="18">
        <f t="shared" si="30"/>
      </c>
      <c r="W141" s="18">
        <f t="shared" si="30"/>
      </c>
      <c r="X141" s="18">
        <f t="shared" si="30"/>
      </c>
      <c r="Y141" s="18">
        <f t="shared" si="30"/>
      </c>
      <c r="Z141" s="18">
        <f t="shared" si="30"/>
      </c>
      <c r="AA141" s="18">
        <f t="shared" si="30"/>
      </c>
      <c r="AB141" s="18">
        <f t="shared" si="30"/>
      </c>
    </row>
    <row r="142" spans="2:28" s="1" customFormat="1" ht="12.75">
      <c r="B142" s="23" t="s">
        <v>440</v>
      </c>
      <c r="C142" s="58" t="s">
        <v>322</v>
      </c>
      <c r="D142" s="131">
        <v>5000</v>
      </c>
      <c r="E142" s="62">
        <v>2020</v>
      </c>
      <c r="F142" s="26"/>
      <c r="G142" s="59"/>
      <c r="H142" s="18">
        <f t="shared" si="29"/>
      </c>
      <c r="I142" s="18">
        <f t="shared" si="29"/>
      </c>
      <c r="J142" s="18">
        <f t="shared" si="29"/>
      </c>
      <c r="K142" s="18">
        <f t="shared" si="29"/>
      </c>
      <c r="L142" s="18">
        <f t="shared" si="29"/>
      </c>
      <c r="M142" s="18">
        <f t="shared" si="29"/>
      </c>
      <c r="N142" s="28">
        <f t="shared" si="29"/>
      </c>
      <c r="O142" s="28">
        <f t="shared" si="29"/>
      </c>
      <c r="P142" s="28">
        <f t="shared" si="28"/>
      </c>
      <c r="Q142" s="28">
        <f t="shared" si="30"/>
        <v>5000</v>
      </c>
      <c r="R142" s="18">
        <f t="shared" si="30"/>
      </c>
      <c r="S142" s="18">
        <f t="shared" si="30"/>
      </c>
      <c r="T142" s="18">
        <f t="shared" si="30"/>
      </c>
      <c r="U142" s="18">
        <f t="shared" si="30"/>
      </c>
      <c r="V142" s="18">
        <f t="shared" si="30"/>
      </c>
      <c r="W142" s="18">
        <f t="shared" si="30"/>
      </c>
      <c r="X142" s="18">
        <f t="shared" si="30"/>
      </c>
      <c r="Y142" s="18">
        <f t="shared" si="30"/>
      </c>
      <c r="Z142" s="18">
        <f t="shared" si="30"/>
      </c>
      <c r="AA142" s="18">
        <f t="shared" si="30"/>
      </c>
      <c r="AB142" s="18">
        <f t="shared" si="30"/>
      </c>
    </row>
    <row r="143" spans="2:28" s="1" customFormat="1" ht="12.75">
      <c r="B143" s="23" t="s">
        <v>427</v>
      </c>
      <c r="C143" s="58" t="s">
        <v>322</v>
      </c>
      <c r="D143" s="47">
        <v>100000</v>
      </c>
      <c r="E143" s="62">
        <v>2020</v>
      </c>
      <c r="F143" s="26"/>
      <c r="G143" s="59"/>
      <c r="H143" s="18">
        <f t="shared" si="29"/>
      </c>
      <c r="I143" s="18">
        <f t="shared" si="29"/>
      </c>
      <c r="J143" s="18">
        <f t="shared" si="29"/>
      </c>
      <c r="K143" s="18">
        <f t="shared" si="29"/>
      </c>
      <c r="L143" s="18">
        <f t="shared" si="29"/>
      </c>
      <c r="M143" s="18">
        <f t="shared" si="29"/>
      </c>
      <c r="N143" s="28">
        <f t="shared" si="29"/>
      </c>
      <c r="O143" s="28">
        <f t="shared" si="29"/>
      </c>
      <c r="P143" s="28">
        <f t="shared" si="28"/>
      </c>
      <c r="Q143" s="28">
        <f t="shared" si="30"/>
        <v>100000</v>
      </c>
      <c r="R143" s="18">
        <f t="shared" si="30"/>
      </c>
      <c r="S143" s="18">
        <f t="shared" si="30"/>
      </c>
      <c r="T143" s="18">
        <f t="shared" si="30"/>
      </c>
      <c r="U143" s="18">
        <f t="shared" si="30"/>
      </c>
      <c r="V143" s="18">
        <f t="shared" si="30"/>
      </c>
      <c r="W143" s="18">
        <f t="shared" si="30"/>
      </c>
      <c r="X143" s="18">
        <f t="shared" si="30"/>
      </c>
      <c r="Y143" s="18">
        <f t="shared" si="30"/>
      </c>
      <c r="Z143" s="18">
        <f t="shared" si="30"/>
      </c>
      <c r="AA143" s="18">
        <f t="shared" si="30"/>
      </c>
      <c r="AB143" s="18">
        <f t="shared" si="30"/>
      </c>
    </row>
    <row r="144" spans="2:28" s="1" customFormat="1" ht="12.75">
      <c r="B144" s="23" t="s">
        <v>428</v>
      </c>
      <c r="C144" s="58" t="s">
        <v>322</v>
      </c>
      <c r="D144" s="47">
        <v>481544</v>
      </c>
      <c r="E144" s="62">
        <v>2020</v>
      </c>
      <c r="F144" s="26"/>
      <c r="G144" s="59"/>
      <c r="H144" s="18">
        <f t="shared" si="29"/>
      </c>
      <c r="I144" s="18">
        <f t="shared" si="29"/>
      </c>
      <c r="J144" s="18">
        <f t="shared" si="29"/>
      </c>
      <c r="K144" s="18">
        <f t="shared" si="29"/>
      </c>
      <c r="L144" s="18">
        <f t="shared" si="29"/>
      </c>
      <c r="M144" s="18">
        <f t="shared" si="29"/>
      </c>
      <c r="N144" s="28">
        <f t="shared" si="29"/>
      </c>
      <c r="O144" s="28">
        <f t="shared" si="29"/>
      </c>
      <c r="P144" s="28">
        <f t="shared" si="28"/>
      </c>
      <c r="Q144" s="28">
        <f t="shared" si="30"/>
        <v>481544</v>
      </c>
      <c r="R144" s="18">
        <f t="shared" si="30"/>
      </c>
      <c r="S144" s="18">
        <f t="shared" si="30"/>
      </c>
      <c r="T144" s="18">
        <f t="shared" si="30"/>
      </c>
      <c r="U144" s="18">
        <f t="shared" si="30"/>
      </c>
      <c r="V144" s="18">
        <f t="shared" si="30"/>
      </c>
      <c r="W144" s="18">
        <f t="shared" si="30"/>
      </c>
      <c r="X144" s="18">
        <f t="shared" si="30"/>
      </c>
      <c r="Y144" s="18">
        <f t="shared" si="30"/>
      </c>
      <c r="Z144" s="18">
        <f t="shared" si="30"/>
      </c>
      <c r="AA144" s="18">
        <f t="shared" si="30"/>
      </c>
      <c r="AB144" s="18">
        <f t="shared" si="30"/>
      </c>
    </row>
    <row r="145" spans="2:28" s="1" customFormat="1" ht="12.75">
      <c r="B145" s="23" t="s">
        <v>441</v>
      </c>
      <c r="C145" s="58" t="s">
        <v>322</v>
      </c>
      <c r="D145" s="47">
        <v>132333</v>
      </c>
      <c r="E145" s="62">
        <v>2020</v>
      </c>
      <c r="F145" s="26"/>
      <c r="G145" s="59"/>
      <c r="H145" s="18"/>
      <c r="I145" s="18"/>
      <c r="J145" s="18"/>
      <c r="K145" s="18"/>
      <c r="L145" s="18"/>
      <c r="M145" s="18"/>
      <c r="N145" s="28"/>
      <c r="O145" s="28"/>
      <c r="P145" s="28">
        <f t="shared" si="28"/>
      </c>
      <c r="Q145" s="28">
        <f aca="true" t="shared" si="31" ref="Q145:Q176">IF($E145=(YEAR+Q$2),$D145,"")</f>
        <v>132333</v>
      </c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</row>
    <row r="146" spans="2:28" s="1" customFormat="1" ht="12.75">
      <c r="B146" s="23" t="s">
        <v>372</v>
      </c>
      <c r="C146" s="58" t="s">
        <v>322</v>
      </c>
      <c r="D146" s="47">
        <v>200000</v>
      </c>
      <c r="E146" s="62">
        <v>2020</v>
      </c>
      <c r="F146" s="26"/>
      <c r="G146" s="59"/>
      <c r="H146" s="18">
        <f aca="true" t="shared" si="32" ref="H146:O155">IF($E146=(YEAR+H$2),$D146,"")</f>
      </c>
      <c r="I146" s="18">
        <f t="shared" si="32"/>
      </c>
      <c r="J146" s="18">
        <f t="shared" si="32"/>
      </c>
      <c r="K146" s="18">
        <f t="shared" si="32"/>
      </c>
      <c r="L146" s="18">
        <f t="shared" si="32"/>
      </c>
      <c r="M146" s="18">
        <f t="shared" si="32"/>
      </c>
      <c r="N146" s="28">
        <f t="shared" si="32"/>
      </c>
      <c r="O146" s="28">
        <f t="shared" si="32"/>
      </c>
      <c r="P146" s="28">
        <f t="shared" si="28"/>
      </c>
      <c r="Q146" s="28">
        <f t="shared" si="31"/>
        <v>200000</v>
      </c>
      <c r="R146" s="18">
        <f aca="true" t="shared" si="33" ref="R146:AB155">IF($E146=(YEAR+R$2),$D146,"")</f>
      </c>
      <c r="S146" s="18">
        <f t="shared" si="33"/>
      </c>
      <c r="T146" s="18">
        <f t="shared" si="33"/>
      </c>
      <c r="U146" s="18">
        <f t="shared" si="33"/>
      </c>
      <c r="V146" s="18">
        <f t="shared" si="33"/>
      </c>
      <c r="W146" s="18">
        <f t="shared" si="33"/>
      </c>
      <c r="X146" s="18">
        <f t="shared" si="33"/>
      </c>
      <c r="Y146" s="18">
        <f t="shared" si="33"/>
      </c>
      <c r="Z146" s="18">
        <f t="shared" si="33"/>
      </c>
      <c r="AA146" s="18">
        <f t="shared" si="33"/>
      </c>
      <c r="AB146" s="18">
        <f t="shared" si="33"/>
      </c>
    </row>
    <row r="147" spans="2:28" s="1" customFormat="1" ht="12.75">
      <c r="B147" s="23" t="s">
        <v>374</v>
      </c>
      <c r="C147" s="58" t="s">
        <v>322</v>
      </c>
      <c r="D147" s="47">
        <v>3160</v>
      </c>
      <c r="E147" s="62">
        <v>2020</v>
      </c>
      <c r="F147" s="26"/>
      <c r="G147" s="59"/>
      <c r="H147" s="18">
        <f t="shared" si="32"/>
      </c>
      <c r="I147" s="18">
        <f t="shared" si="32"/>
      </c>
      <c r="J147" s="18">
        <f t="shared" si="32"/>
      </c>
      <c r="K147" s="18">
        <f t="shared" si="32"/>
      </c>
      <c r="L147" s="18">
        <f t="shared" si="32"/>
      </c>
      <c r="M147" s="18">
        <f t="shared" si="32"/>
      </c>
      <c r="N147" s="28">
        <f t="shared" si="32"/>
      </c>
      <c r="O147" s="28">
        <f t="shared" si="32"/>
      </c>
      <c r="P147" s="28">
        <f t="shared" si="28"/>
      </c>
      <c r="Q147" s="28">
        <f t="shared" si="31"/>
        <v>3160</v>
      </c>
      <c r="R147" s="18">
        <f t="shared" si="33"/>
      </c>
      <c r="S147" s="18">
        <f t="shared" si="33"/>
      </c>
      <c r="T147" s="18">
        <f t="shared" si="33"/>
      </c>
      <c r="U147" s="18">
        <f t="shared" si="33"/>
      </c>
      <c r="V147" s="18">
        <f t="shared" si="33"/>
      </c>
      <c r="W147" s="18">
        <f t="shared" si="33"/>
      </c>
      <c r="X147" s="18">
        <f t="shared" si="33"/>
      </c>
      <c r="Y147" s="18">
        <f t="shared" si="33"/>
      </c>
      <c r="Z147" s="18">
        <f t="shared" si="33"/>
      </c>
      <c r="AA147" s="18">
        <f t="shared" si="33"/>
      </c>
      <c r="AB147" s="18">
        <f t="shared" si="33"/>
      </c>
    </row>
    <row r="148" spans="2:28" s="1" customFormat="1" ht="12.75">
      <c r="B148" s="23" t="s">
        <v>429</v>
      </c>
      <c r="C148" s="58" t="s">
        <v>322</v>
      </c>
      <c r="D148" s="47">
        <v>1261645</v>
      </c>
      <c r="E148" s="62">
        <v>2020</v>
      </c>
      <c r="F148" s="26"/>
      <c r="G148" s="59"/>
      <c r="H148" s="18">
        <f t="shared" si="32"/>
      </c>
      <c r="I148" s="18">
        <f t="shared" si="32"/>
      </c>
      <c r="J148" s="18">
        <f t="shared" si="32"/>
      </c>
      <c r="K148" s="18">
        <f t="shared" si="32"/>
      </c>
      <c r="L148" s="18">
        <f t="shared" si="32"/>
      </c>
      <c r="M148" s="18">
        <f t="shared" si="32"/>
      </c>
      <c r="N148" s="28">
        <f t="shared" si="32"/>
      </c>
      <c r="O148" s="28">
        <f t="shared" si="32"/>
      </c>
      <c r="P148" s="28">
        <f t="shared" si="28"/>
      </c>
      <c r="Q148" s="28">
        <f t="shared" si="31"/>
        <v>1261645</v>
      </c>
      <c r="R148" s="18">
        <f t="shared" si="33"/>
      </c>
      <c r="S148" s="18">
        <f t="shared" si="33"/>
      </c>
      <c r="T148" s="18">
        <f t="shared" si="33"/>
      </c>
      <c r="U148" s="18">
        <f t="shared" si="33"/>
      </c>
      <c r="V148" s="18">
        <f t="shared" si="33"/>
      </c>
      <c r="W148" s="18">
        <f t="shared" si="33"/>
      </c>
      <c r="X148" s="18">
        <f t="shared" si="33"/>
      </c>
      <c r="Y148" s="18">
        <f t="shared" si="33"/>
      </c>
      <c r="Z148" s="18">
        <f t="shared" si="33"/>
      </c>
      <c r="AA148" s="18">
        <f t="shared" si="33"/>
      </c>
      <c r="AB148" s="18">
        <f t="shared" si="33"/>
      </c>
    </row>
    <row r="149" spans="2:28" s="1" customFormat="1" ht="12.75">
      <c r="B149" s="23" t="s">
        <v>442</v>
      </c>
      <c r="C149" s="58" t="s">
        <v>322</v>
      </c>
      <c r="D149" s="131">
        <v>34938.86</v>
      </c>
      <c r="E149" s="62">
        <v>2020</v>
      </c>
      <c r="F149" s="26"/>
      <c r="G149" s="59"/>
      <c r="H149" s="18">
        <f t="shared" si="32"/>
      </c>
      <c r="I149" s="18">
        <f t="shared" si="32"/>
      </c>
      <c r="J149" s="18">
        <f t="shared" si="32"/>
      </c>
      <c r="K149" s="18">
        <f t="shared" si="32"/>
      </c>
      <c r="L149" s="18">
        <f t="shared" si="32"/>
      </c>
      <c r="M149" s="18">
        <f t="shared" si="32"/>
      </c>
      <c r="N149" s="28">
        <f t="shared" si="32"/>
      </c>
      <c r="O149" s="28">
        <f t="shared" si="32"/>
      </c>
      <c r="P149" s="28">
        <f t="shared" si="28"/>
      </c>
      <c r="Q149" s="28">
        <f t="shared" si="31"/>
        <v>34938.86</v>
      </c>
      <c r="R149" s="18">
        <f t="shared" si="33"/>
      </c>
      <c r="S149" s="18">
        <f t="shared" si="33"/>
      </c>
      <c r="T149" s="18">
        <f t="shared" si="33"/>
      </c>
      <c r="U149" s="18">
        <f t="shared" si="33"/>
      </c>
      <c r="V149" s="18">
        <f t="shared" si="33"/>
      </c>
      <c r="W149" s="18">
        <f t="shared" si="33"/>
      </c>
      <c r="X149" s="18">
        <f t="shared" si="33"/>
      </c>
      <c r="Y149" s="18">
        <f t="shared" si="33"/>
      </c>
      <c r="Z149" s="18">
        <f t="shared" si="33"/>
      </c>
      <c r="AA149" s="18">
        <f t="shared" si="33"/>
      </c>
      <c r="AB149" s="18">
        <f t="shared" si="33"/>
      </c>
    </row>
    <row r="150" spans="2:28" s="1" customFormat="1" ht="12.75">
      <c r="B150" s="23" t="s">
        <v>443</v>
      </c>
      <c r="C150" s="58" t="s">
        <v>322</v>
      </c>
      <c r="D150" s="47">
        <v>71645.7</v>
      </c>
      <c r="E150" s="62">
        <v>2020</v>
      </c>
      <c r="F150" s="26"/>
      <c r="G150" s="59"/>
      <c r="H150" s="18">
        <f t="shared" si="32"/>
      </c>
      <c r="I150" s="18">
        <f t="shared" si="32"/>
      </c>
      <c r="J150" s="18">
        <f t="shared" si="32"/>
      </c>
      <c r="K150" s="18">
        <f t="shared" si="32"/>
      </c>
      <c r="L150" s="18">
        <f t="shared" si="32"/>
      </c>
      <c r="M150" s="18">
        <f t="shared" si="32"/>
      </c>
      <c r="N150" s="28">
        <f t="shared" si="32"/>
      </c>
      <c r="O150" s="28">
        <f t="shared" si="32"/>
      </c>
      <c r="P150" s="28">
        <f t="shared" si="28"/>
      </c>
      <c r="Q150" s="28">
        <f t="shared" si="31"/>
        <v>71645.7</v>
      </c>
      <c r="R150" s="18">
        <f t="shared" si="33"/>
      </c>
      <c r="S150" s="18">
        <f t="shared" si="33"/>
      </c>
      <c r="T150" s="18">
        <f t="shared" si="33"/>
      </c>
      <c r="U150" s="18">
        <f t="shared" si="33"/>
      </c>
      <c r="V150" s="18">
        <f t="shared" si="33"/>
      </c>
      <c r="W150" s="18">
        <f t="shared" si="33"/>
      </c>
      <c r="X150" s="18">
        <f t="shared" si="33"/>
      </c>
      <c r="Y150" s="18">
        <f t="shared" si="33"/>
      </c>
      <c r="Z150" s="18">
        <f t="shared" si="33"/>
      </c>
      <c r="AA150" s="18">
        <f t="shared" si="33"/>
      </c>
      <c r="AB150" s="18">
        <f t="shared" si="33"/>
      </c>
    </row>
    <row r="151" spans="2:28" s="1" customFormat="1" ht="12.75">
      <c r="B151" s="23" t="s">
        <v>444</v>
      </c>
      <c r="C151" s="58" t="s">
        <v>322</v>
      </c>
      <c r="D151" s="47">
        <v>16372</v>
      </c>
      <c r="E151" s="62">
        <v>2020</v>
      </c>
      <c r="F151" s="26"/>
      <c r="G151" s="59"/>
      <c r="H151" s="18">
        <f t="shared" si="32"/>
      </c>
      <c r="I151" s="18">
        <f t="shared" si="32"/>
      </c>
      <c r="J151" s="18">
        <f t="shared" si="32"/>
      </c>
      <c r="K151" s="18">
        <f t="shared" si="32"/>
      </c>
      <c r="L151" s="18">
        <f t="shared" si="32"/>
      </c>
      <c r="M151" s="18">
        <f t="shared" si="32"/>
      </c>
      <c r="N151" s="28">
        <f t="shared" si="32"/>
      </c>
      <c r="O151" s="28">
        <f t="shared" si="32"/>
      </c>
      <c r="P151" s="28">
        <f t="shared" si="28"/>
      </c>
      <c r="Q151" s="28">
        <f t="shared" si="31"/>
        <v>16372</v>
      </c>
      <c r="R151" s="18">
        <f t="shared" si="33"/>
      </c>
      <c r="S151" s="18">
        <f t="shared" si="33"/>
      </c>
      <c r="T151" s="18">
        <f t="shared" si="33"/>
      </c>
      <c r="U151" s="18">
        <f t="shared" si="33"/>
      </c>
      <c r="V151" s="18">
        <f t="shared" si="33"/>
      </c>
      <c r="W151" s="18">
        <f t="shared" si="33"/>
      </c>
      <c r="X151" s="18">
        <f t="shared" si="33"/>
      </c>
      <c r="Y151" s="18">
        <f t="shared" si="33"/>
      </c>
      <c r="Z151" s="18">
        <f t="shared" si="33"/>
      </c>
      <c r="AA151" s="18">
        <f t="shared" si="33"/>
      </c>
      <c r="AB151" s="18">
        <f t="shared" si="33"/>
      </c>
    </row>
    <row r="152" spans="2:28" s="1" customFormat="1" ht="12.75">
      <c r="B152" s="23" t="s">
        <v>445</v>
      </c>
      <c r="C152" s="58" t="s">
        <v>322</v>
      </c>
      <c r="D152" s="47">
        <v>788020</v>
      </c>
      <c r="E152" s="62">
        <v>2020</v>
      </c>
      <c r="F152" s="26"/>
      <c r="G152" s="59"/>
      <c r="H152" s="18">
        <f t="shared" si="32"/>
      </c>
      <c r="I152" s="18">
        <f t="shared" si="32"/>
      </c>
      <c r="J152" s="18">
        <f t="shared" si="32"/>
      </c>
      <c r="K152" s="18">
        <f t="shared" si="32"/>
      </c>
      <c r="L152" s="18">
        <f t="shared" si="32"/>
      </c>
      <c r="M152" s="18">
        <f t="shared" si="32"/>
      </c>
      <c r="N152" s="28">
        <f t="shared" si="32"/>
      </c>
      <c r="O152" s="28">
        <f t="shared" si="32"/>
      </c>
      <c r="P152" s="28">
        <f t="shared" si="28"/>
      </c>
      <c r="Q152" s="28">
        <f t="shared" si="31"/>
        <v>788020</v>
      </c>
      <c r="R152" s="18">
        <f t="shared" si="33"/>
      </c>
      <c r="S152" s="18">
        <f t="shared" si="33"/>
      </c>
      <c r="T152" s="18">
        <f t="shared" si="33"/>
      </c>
      <c r="U152" s="18">
        <f t="shared" si="33"/>
      </c>
      <c r="V152" s="18">
        <f t="shared" si="33"/>
      </c>
      <c r="W152" s="18">
        <f t="shared" si="33"/>
      </c>
      <c r="X152" s="18">
        <f t="shared" si="33"/>
      </c>
      <c r="Y152" s="18">
        <f t="shared" si="33"/>
      </c>
      <c r="Z152" s="18">
        <f t="shared" si="33"/>
      </c>
      <c r="AA152" s="18">
        <f t="shared" si="33"/>
      </c>
      <c r="AB152" s="18">
        <f t="shared" si="33"/>
      </c>
    </row>
    <row r="153" spans="2:28" s="1" customFormat="1" ht="12.75">
      <c r="B153" s="23" t="s">
        <v>446</v>
      </c>
      <c r="C153" s="58" t="s">
        <v>322</v>
      </c>
      <c r="D153" s="47">
        <v>12337.93</v>
      </c>
      <c r="E153" s="62">
        <v>2020</v>
      </c>
      <c r="F153" s="26"/>
      <c r="G153" s="59"/>
      <c r="H153" s="18">
        <f t="shared" si="32"/>
      </c>
      <c r="I153" s="18">
        <f t="shared" si="32"/>
      </c>
      <c r="J153" s="18">
        <f t="shared" si="32"/>
      </c>
      <c r="K153" s="18">
        <f t="shared" si="32"/>
      </c>
      <c r="L153" s="18">
        <f t="shared" si="32"/>
      </c>
      <c r="M153" s="18">
        <f t="shared" si="32"/>
      </c>
      <c r="N153" s="28">
        <f t="shared" si="32"/>
      </c>
      <c r="O153" s="28">
        <f t="shared" si="32"/>
      </c>
      <c r="P153" s="28">
        <f t="shared" si="28"/>
      </c>
      <c r="Q153" s="28">
        <f t="shared" si="31"/>
        <v>12337.93</v>
      </c>
      <c r="R153" s="18">
        <f t="shared" si="33"/>
      </c>
      <c r="S153" s="18">
        <f t="shared" si="33"/>
      </c>
      <c r="T153" s="18">
        <f t="shared" si="33"/>
      </c>
      <c r="U153" s="18">
        <f t="shared" si="33"/>
      </c>
      <c r="V153" s="18">
        <f t="shared" si="33"/>
      </c>
      <c r="W153" s="18">
        <f t="shared" si="33"/>
      </c>
      <c r="X153" s="18">
        <f t="shared" si="33"/>
      </c>
      <c r="Y153" s="18">
        <f t="shared" si="33"/>
      </c>
      <c r="Z153" s="18">
        <f t="shared" si="33"/>
      </c>
      <c r="AA153" s="18">
        <f t="shared" si="33"/>
      </c>
      <c r="AB153" s="18">
        <f t="shared" si="33"/>
      </c>
    </row>
    <row r="154" spans="2:28" s="1" customFormat="1" ht="12.75">
      <c r="B154" s="23" t="s">
        <v>447</v>
      </c>
      <c r="C154" s="58" t="s">
        <v>322</v>
      </c>
      <c r="D154" s="47">
        <v>14871.96</v>
      </c>
      <c r="E154" s="62">
        <v>2020</v>
      </c>
      <c r="F154" s="26"/>
      <c r="G154" s="59"/>
      <c r="H154" s="18">
        <f t="shared" si="32"/>
      </c>
      <c r="I154" s="18">
        <f t="shared" si="32"/>
      </c>
      <c r="J154" s="18">
        <f t="shared" si="32"/>
      </c>
      <c r="K154" s="18">
        <f t="shared" si="32"/>
      </c>
      <c r="L154" s="18">
        <f t="shared" si="32"/>
      </c>
      <c r="M154" s="18">
        <f t="shared" si="32"/>
      </c>
      <c r="N154" s="28">
        <f t="shared" si="32"/>
      </c>
      <c r="O154" s="28">
        <f t="shared" si="32"/>
      </c>
      <c r="P154" s="28">
        <f t="shared" si="28"/>
      </c>
      <c r="Q154" s="28">
        <f t="shared" si="31"/>
        <v>14871.96</v>
      </c>
      <c r="R154" s="18">
        <f t="shared" si="33"/>
      </c>
      <c r="S154" s="18">
        <f t="shared" si="33"/>
      </c>
      <c r="T154" s="18">
        <f t="shared" si="33"/>
      </c>
      <c r="U154" s="18">
        <f t="shared" si="33"/>
      </c>
      <c r="V154" s="18">
        <f t="shared" si="33"/>
      </c>
      <c r="W154" s="18">
        <f t="shared" si="33"/>
      </c>
      <c r="X154" s="18">
        <f t="shared" si="33"/>
      </c>
      <c r="Y154" s="18">
        <f t="shared" si="33"/>
      </c>
      <c r="Z154" s="18">
        <f t="shared" si="33"/>
      </c>
      <c r="AA154" s="18">
        <f t="shared" si="33"/>
      </c>
      <c r="AB154" s="18">
        <f t="shared" si="33"/>
      </c>
    </row>
    <row r="155" spans="2:28" s="1" customFormat="1" ht="12.75">
      <c r="B155" s="23" t="s">
        <v>448</v>
      </c>
      <c r="C155" s="58" t="s">
        <v>322</v>
      </c>
      <c r="D155" s="47">
        <v>14871.96</v>
      </c>
      <c r="E155" s="62">
        <v>2020</v>
      </c>
      <c r="F155" s="26"/>
      <c r="G155" s="59"/>
      <c r="H155" s="18">
        <f t="shared" si="32"/>
      </c>
      <c r="I155" s="18">
        <f t="shared" si="32"/>
      </c>
      <c r="J155" s="18">
        <f t="shared" si="32"/>
      </c>
      <c r="K155" s="18">
        <f t="shared" si="32"/>
      </c>
      <c r="L155" s="18">
        <f t="shared" si="32"/>
      </c>
      <c r="M155" s="18">
        <f t="shared" si="32"/>
      </c>
      <c r="N155" s="28">
        <f t="shared" si="32"/>
      </c>
      <c r="O155" s="28">
        <f t="shared" si="32"/>
      </c>
      <c r="P155" s="28">
        <f t="shared" si="28"/>
      </c>
      <c r="Q155" s="28">
        <f t="shared" si="31"/>
        <v>14871.96</v>
      </c>
      <c r="R155" s="18">
        <f t="shared" si="33"/>
      </c>
      <c r="S155" s="18">
        <f t="shared" si="33"/>
      </c>
      <c r="T155" s="18">
        <f t="shared" si="33"/>
      </c>
      <c r="U155" s="18">
        <f t="shared" si="33"/>
      </c>
      <c r="V155" s="18">
        <f t="shared" si="33"/>
      </c>
      <c r="W155" s="18">
        <f t="shared" si="33"/>
      </c>
      <c r="X155" s="18">
        <f t="shared" si="33"/>
      </c>
      <c r="Y155" s="18">
        <f t="shared" si="33"/>
      </c>
      <c r="Z155" s="18">
        <f t="shared" si="33"/>
      </c>
      <c r="AA155" s="18">
        <f t="shared" si="33"/>
      </c>
      <c r="AB155" s="18">
        <f t="shared" si="33"/>
      </c>
    </row>
    <row r="156" spans="2:28" s="1" customFormat="1" ht="12.75">
      <c r="B156" s="23" t="s">
        <v>440</v>
      </c>
      <c r="C156" s="58" t="s">
        <v>322</v>
      </c>
      <c r="D156" s="47">
        <v>20000</v>
      </c>
      <c r="E156" s="62">
        <v>2021</v>
      </c>
      <c r="F156" s="26"/>
      <c r="G156" s="59"/>
      <c r="H156" s="18">
        <f aca="true" t="shared" si="34" ref="H156:O165">IF($E156=(YEAR+H$2),$D156,"")</f>
      </c>
      <c r="I156" s="18">
        <f t="shared" si="34"/>
      </c>
      <c r="J156" s="18">
        <f t="shared" si="34"/>
      </c>
      <c r="K156" s="18">
        <f t="shared" si="34"/>
      </c>
      <c r="L156" s="18">
        <f t="shared" si="34"/>
      </c>
      <c r="M156" s="18">
        <f t="shared" si="34"/>
      </c>
      <c r="N156" s="18">
        <f t="shared" si="34"/>
      </c>
      <c r="O156" s="18">
        <f t="shared" si="34"/>
      </c>
      <c r="P156" s="18">
        <f t="shared" si="28"/>
      </c>
      <c r="Q156" s="18">
        <f t="shared" si="31"/>
      </c>
      <c r="R156" s="18">
        <f aca="true" t="shared" si="35" ref="R156:AB165">IF($E156=(YEAR+R$2),$D156,"")</f>
        <v>20000</v>
      </c>
      <c r="S156" s="18">
        <f t="shared" si="35"/>
      </c>
      <c r="T156" s="18">
        <f t="shared" si="35"/>
      </c>
      <c r="U156" s="18">
        <f t="shared" si="35"/>
      </c>
      <c r="V156" s="18">
        <f t="shared" si="35"/>
      </c>
      <c r="W156" s="18">
        <f t="shared" si="35"/>
      </c>
      <c r="X156" s="18">
        <f t="shared" si="35"/>
      </c>
      <c r="Y156" s="18">
        <f t="shared" si="35"/>
      </c>
      <c r="Z156" s="18">
        <f t="shared" si="35"/>
      </c>
      <c r="AA156" s="18">
        <f t="shared" si="35"/>
      </c>
      <c r="AB156" s="18">
        <f t="shared" si="35"/>
      </c>
    </row>
    <row r="157" spans="2:28" s="1" customFormat="1" ht="12.75">
      <c r="B157" s="23" t="s">
        <v>449</v>
      </c>
      <c r="C157" s="58" t="s">
        <v>322</v>
      </c>
      <c r="D157" s="47">
        <v>1119000</v>
      </c>
      <c r="E157" s="62">
        <v>2021</v>
      </c>
      <c r="F157" s="26"/>
      <c r="G157" s="59"/>
      <c r="H157" s="18">
        <f t="shared" si="34"/>
      </c>
      <c r="I157" s="18">
        <f t="shared" si="34"/>
      </c>
      <c r="J157" s="18">
        <f t="shared" si="34"/>
      </c>
      <c r="K157" s="18">
        <f t="shared" si="34"/>
      </c>
      <c r="L157" s="18">
        <f t="shared" si="34"/>
      </c>
      <c r="M157" s="18">
        <f t="shared" si="34"/>
      </c>
      <c r="N157" s="18">
        <f t="shared" si="34"/>
      </c>
      <c r="O157" s="18">
        <f t="shared" si="34"/>
      </c>
      <c r="P157" s="18">
        <f t="shared" si="28"/>
      </c>
      <c r="Q157" s="18">
        <f t="shared" si="31"/>
      </c>
      <c r="R157" s="18">
        <f t="shared" si="35"/>
        <v>1119000</v>
      </c>
      <c r="S157" s="18">
        <f t="shared" si="35"/>
      </c>
      <c r="T157" s="18">
        <f t="shared" si="35"/>
      </c>
      <c r="U157" s="18">
        <f t="shared" si="35"/>
      </c>
      <c r="V157" s="18">
        <f t="shared" si="35"/>
      </c>
      <c r="W157" s="18">
        <f t="shared" si="35"/>
      </c>
      <c r="X157" s="18">
        <f t="shared" si="35"/>
      </c>
      <c r="Y157" s="18">
        <f t="shared" si="35"/>
      </c>
      <c r="Z157" s="18">
        <f t="shared" si="35"/>
      </c>
      <c r="AA157" s="18">
        <f t="shared" si="35"/>
      </c>
      <c r="AB157" s="18">
        <f t="shared" si="35"/>
      </c>
    </row>
    <row r="158" spans="2:28" s="1" customFormat="1" ht="12.75">
      <c r="B158" s="23" t="s">
        <v>427</v>
      </c>
      <c r="C158" s="58" t="s">
        <v>322</v>
      </c>
      <c r="D158" s="47">
        <v>100000</v>
      </c>
      <c r="E158" s="62">
        <v>2021</v>
      </c>
      <c r="F158" s="26"/>
      <c r="G158" s="59"/>
      <c r="H158" s="18">
        <f t="shared" si="34"/>
      </c>
      <c r="I158" s="18">
        <f t="shared" si="34"/>
      </c>
      <c r="J158" s="18">
        <f t="shared" si="34"/>
      </c>
      <c r="K158" s="18">
        <f t="shared" si="34"/>
      </c>
      <c r="L158" s="18">
        <f t="shared" si="34"/>
      </c>
      <c r="M158" s="18">
        <f t="shared" si="34"/>
      </c>
      <c r="N158" s="18">
        <f t="shared" si="34"/>
      </c>
      <c r="O158" s="18">
        <f t="shared" si="34"/>
      </c>
      <c r="P158" s="18">
        <f t="shared" si="28"/>
      </c>
      <c r="Q158" s="18">
        <f t="shared" si="31"/>
      </c>
      <c r="R158" s="18">
        <f t="shared" si="35"/>
        <v>100000</v>
      </c>
      <c r="S158" s="18">
        <f t="shared" si="35"/>
      </c>
      <c r="T158" s="18">
        <f t="shared" si="35"/>
      </c>
      <c r="U158" s="18">
        <f t="shared" si="35"/>
      </c>
      <c r="V158" s="18">
        <f t="shared" si="35"/>
      </c>
      <c r="W158" s="18">
        <f t="shared" si="35"/>
      </c>
      <c r="X158" s="18">
        <f t="shared" si="35"/>
      </c>
      <c r="Y158" s="18">
        <f t="shared" si="35"/>
      </c>
      <c r="Z158" s="18">
        <f t="shared" si="35"/>
      </c>
      <c r="AA158" s="18">
        <f t="shared" si="35"/>
      </c>
      <c r="AB158" s="18">
        <f t="shared" si="35"/>
      </c>
    </row>
    <row r="159" spans="2:28" s="1" customFormat="1" ht="12.75">
      <c r="B159" s="23" t="s">
        <v>372</v>
      </c>
      <c r="C159" s="58" t="s">
        <v>322</v>
      </c>
      <c r="D159" s="47">
        <v>200000</v>
      </c>
      <c r="E159" s="62">
        <v>2021</v>
      </c>
      <c r="F159" s="26"/>
      <c r="G159" s="59"/>
      <c r="H159" s="18">
        <f t="shared" si="34"/>
      </c>
      <c r="I159" s="18">
        <f t="shared" si="34"/>
      </c>
      <c r="J159" s="18">
        <f t="shared" si="34"/>
      </c>
      <c r="K159" s="18">
        <f t="shared" si="34"/>
      </c>
      <c r="L159" s="18">
        <f t="shared" si="34"/>
      </c>
      <c r="M159" s="18">
        <f t="shared" si="34"/>
      </c>
      <c r="N159" s="18">
        <f t="shared" si="34"/>
      </c>
      <c r="O159" s="18">
        <f t="shared" si="34"/>
      </c>
      <c r="P159" s="18">
        <f t="shared" si="28"/>
      </c>
      <c r="Q159" s="18">
        <f t="shared" si="31"/>
      </c>
      <c r="R159" s="18">
        <f t="shared" si="35"/>
        <v>200000</v>
      </c>
      <c r="S159" s="18">
        <f t="shared" si="35"/>
      </c>
      <c r="T159" s="18">
        <f t="shared" si="35"/>
      </c>
      <c r="U159" s="18">
        <f t="shared" si="35"/>
      </c>
      <c r="V159" s="18">
        <f t="shared" si="35"/>
      </c>
      <c r="W159" s="18">
        <f t="shared" si="35"/>
      </c>
      <c r="X159" s="18">
        <f t="shared" si="35"/>
      </c>
      <c r="Y159" s="18">
        <f t="shared" si="35"/>
      </c>
      <c r="Z159" s="18">
        <f t="shared" si="35"/>
      </c>
      <c r="AA159" s="18">
        <f t="shared" si="35"/>
      </c>
      <c r="AB159" s="18">
        <f t="shared" si="35"/>
      </c>
    </row>
    <row r="160" spans="2:28" s="1" customFormat="1" ht="12.75">
      <c r="B160" s="45" t="s">
        <v>449</v>
      </c>
      <c r="C160" s="58" t="s">
        <v>322</v>
      </c>
      <c r="D160" s="47">
        <v>1119000</v>
      </c>
      <c r="E160" s="62">
        <v>2022</v>
      </c>
      <c r="F160" s="26"/>
      <c r="G160" s="59"/>
      <c r="H160" s="18">
        <f t="shared" si="34"/>
      </c>
      <c r="I160" s="18">
        <f t="shared" si="34"/>
      </c>
      <c r="J160" s="18">
        <f t="shared" si="34"/>
      </c>
      <c r="K160" s="18">
        <f t="shared" si="34"/>
      </c>
      <c r="L160" s="18">
        <f t="shared" si="34"/>
      </c>
      <c r="M160" s="18">
        <f t="shared" si="34"/>
      </c>
      <c r="N160" s="18">
        <f t="shared" si="34"/>
      </c>
      <c r="O160" s="18">
        <f t="shared" si="34"/>
      </c>
      <c r="P160" s="18">
        <f t="shared" si="28"/>
      </c>
      <c r="Q160" s="18">
        <f t="shared" si="31"/>
      </c>
      <c r="R160" s="18">
        <f t="shared" si="35"/>
      </c>
      <c r="S160" s="18">
        <f t="shared" si="35"/>
        <v>1119000</v>
      </c>
      <c r="T160" s="18">
        <f t="shared" si="35"/>
      </c>
      <c r="U160" s="18">
        <f t="shared" si="35"/>
      </c>
      <c r="V160" s="18">
        <f t="shared" si="35"/>
      </c>
      <c r="W160" s="18">
        <f t="shared" si="35"/>
      </c>
      <c r="X160" s="18">
        <f t="shared" si="35"/>
      </c>
      <c r="Y160" s="18">
        <f t="shared" si="35"/>
      </c>
      <c r="Z160" s="18">
        <f t="shared" si="35"/>
      </c>
      <c r="AA160" s="18">
        <f t="shared" si="35"/>
      </c>
      <c r="AB160" s="18">
        <f t="shared" si="35"/>
      </c>
    </row>
    <row r="161" spans="2:28" s="1" customFormat="1" ht="12.75">
      <c r="B161" s="45" t="s">
        <v>427</v>
      </c>
      <c r="C161" s="58" t="s">
        <v>322</v>
      </c>
      <c r="D161" s="47">
        <v>100000</v>
      </c>
      <c r="E161" s="62">
        <v>2022</v>
      </c>
      <c r="F161" s="26"/>
      <c r="G161" s="59"/>
      <c r="H161" s="18">
        <f t="shared" si="34"/>
      </c>
      <c r="I161" s="18">
        <f t="shared" si="34"/>
      </c>
      <c r="J161" s="18">
        <f t="shared" si="34"/>
      </c>
      <c r="K161" s="18">
        <f t="shared" si="34"/>
      </c>
      <c r="L161" s="18">
        <f t="shared" si="34"/>
      </c>
      <c r="M161" s="18">
        <f t="shared" si="34"/>
      </c>
      <c r="N161" s="18">
        <f t="shared" si="34"/>
      </c>
      <c r="O161" s="18">
        <f t="shared" si="34"/>
      </c>
      <c r="P161" s="18">
        <f t="shared" si="28"/>
      </c>
      <c r="Q161" s="18">
        <f t="shared" si="31"/>
      </c>
      <c r="R161" s="18">
        <f t="shared" si="35"/>
      </c>
      <c r="S161" s="18">
        <f t="shared" si="35"/>
        <v>100000</v>
      </c>
      <c r="T161" s="18">
        <f t="shared" si="35"/>
      </c>
      <c r="U161" s="18">
        <f t="shared" si="35"/>
      </c>
      <c r="V161" s="18">
        <f t="shared" si="35"/>
      </c>
      <c r="W161" s="18">
        <f t="shared" si="35"/>
      </c>
      <c r="X161" s="18">
        <f t="shared" si="35"/>
      </c>
      <c r="Y161" s="18">
        <f t="shared" si="35"/>
      </c>
      <c r="Z161" s="18">
        <f t="shared" si="35"/>
      </c>
      <c r="AA161" s="18">
        <f t="shared" si="35"/>
      </c>
      <c r="AB161" s="18">
        <f t="shared" si="35"/>
      </c>
    </row>
    <row r="162" spans="2:28" s="1" customFormat="1" ht="12.75">
      <c r="B162" s="45" t="s">
        <v>450</v>
      </c>
      <c r="C162" s="58" t="s">
        <v>322</v>
      </c>
      <c r="D162" s="47">
        <v>94860</v>
      </c>
      <c r="E162" s="62">
        <v>2022</v>
      </c>
      <c r="F162" s="26"/>
      <c r="G162" s="59"/>
      <c r="H162" s="18">
        <f t="shared" si="34"/>
      </c>
      <c r="I162" s="18">
        <f t="shared" si="34"/>
      </c>
      <c r="J162" s="18">
        <f t="shared" si="34"/>
      </c>
      <c r="K162" s="18">
        <f t="shared" si="34"/>
      </c>
      <c r="L162" s="18">
        <f t="shared" si="34"/>
      </c>
      <c r="M162" s="18">
        <f t="shared" si="34"/>
      </c>
      <c r="N162" s="18">
        <f t="shared" si="34"/>
      </c>
      <c r="O162" s="18">
        <f t="shared" si="34"/>
      </c>
      <c r="P162" s="18">
        <f t="shared" si="28"/>
      </c>
      <c r="Q162" s="18">
        <f t="shared" si="31"/>
      </c>
      <c r="R162" s="18">
        <f t="shared" si="35"/>
      </c>
      <c r="S162" s="18">
        <f t="shared" si="35"/>
        <v>94860</v>
      </c>
      <c r="T162" s="18">
        <f t="shared" si="35"/>
      </c>
      <c r="U162" s="18">
        <f t="shared" si="35"/>
      </c>
      <c r="V162" s="18">
        <f t="shared" si="35"/>
      </c>
      <c r="W162" s="18">
        <f t="shared" si="35"/>
      </c>
      <c r="X162" s="18">
        <f t="shared" si="35"/>
      </c>
      <c r="Y162" s="18">
        <f t="shared" si="35"/>
      </c>
      <c r="Z162" s="18">
        <f t="shared" si="35"/>
      </c>
      <c r="AA162" s="18">
        <f t="shared" si="35"/>
      </c>
      <c r="AB162" s="18">
        <f t="shared" si="35"/>
      </c>
    </row>
    <row r="163" spans="2:28" s="1" customFormat="1" ht="12.75">
      <c r="B163" s="45" t="s">
        <v>372</v>
      </c>
      <c r="C163" s="58" t="s">
        <v>322</v>
      </c>
      <c r="D163" s="47">
        <v>203695</v>
      </c>
      <c r="E163" s="62">
        <v>2022</v>
      </c>
      <c r="F163" s="26"/>
      <c r="G163" s="59"/>
      <c r="H163" s="18">
        <f t="shared" si="34"/>
      </c>
      <c r="I163" s="18">
        <f t="shared" si="34"/>
      </c>
      <c r="J163" s="18">
        <f t="shared" si="34"/>
      </c>
      <c r="K163" s="18">
        <f t="shared" si="34"/>
      </c>
      <c r="L163" s="18">
        <f t="shared" si="34"/>
      </c>
      <c r="M163" s="18">
        <f t="shared" si="34"/>
      </c>
      <c r="N163" s="18">
        <f t="shared" si="34"/>
      </c>
      <c r="O163" s="18">
        <f t="shared" si="34"/>
      </c>
      <c r="P163" s="18">
        <f t="shared" si="28"/>
      </c>
      <c r="Q163" s="18">
        <f t="shared" si="31"/>
      </c>
      <c r="R163" s="18">
        <f t="shared" si="35"/>
      </c>
      <c r="S163" s="18">
        <f t="shared" si="35"/>
        <v>203695</v>
      </c>
      <c r="T163" s="18">
        <f t="shared" si="35"/>
      </c>
      <c r="U163" s="18">
        <f t="shared" si="35"/>
      </c>
      <c r="V163" s="18">
        <f t="shared" si="35"/>
      </c>
      <c r="W163" s="18">
        <f t="shared" si="35"/>
      </c>
      <c r="X163" s="18">
        <f t="shared" si="35"/>
      </c>
      <c r="Y163" s="18">
        <f t="shared" si="35"/>
      </c>
      <c r="Z163" s="18">
        <f t="shared" si="35"/>
      </c>
      <c r="AA163" s="18">
        <f t="shared" si="35"/>
      </c>
      <c r="AB163" s="18">
        <f t="shared" si="35"/>
      </c>
    </row>
    <row r="164" spans="2:28" s="1" customFormat="1" ht="12.75">
      <c r="B164" s="45" t="s">
        <v>374</v>
      </c>
      <c r="C164" s="58" t="s">
        <v>322</v>
      </c>
      <c r="D164" s="47">
        <v>2370</v>
      </c>
      <c r="E164" s="62">
        <v>2022</v>
      </c>
      <c r="F164" s="26"/>
      <c r="G164" s="59"/>
      <c r="H164" s="18">
        <f t="shared" si="34"/>
      </c>
      <c r="I164" s="18">
        <f t="shared" si="34"/>
      </c>
      <c r="J164" s="18">
        <f t="shared" si="34"/>
      </c>
      <c r="K164" s="18">
        <f t="shared" si="34"/>
      </c>
      <c r="L164" s="18">
        <f t="shared" si="34"/>
      </c>
      <c r="M164" s="18">
        <f t="shared" si="34"/>
      </c>
      <c r="N164" s="18">
        <f t="shared" si="34"/>
      </c>
      <c r="O164" s="18">
        <f t="shared" si="34"/>
      </c>
      <c r="P164" s="18">
        <f t="shared" si="28"/>
      </c>
      <c r="Q164" s="18">
        <f t="shared" si="31"/>
      </c>
      <c r="R164" s="18">
        <f t="shared" si="35"/>
      </c>
      <c r="S164" s="18">
        <f t="shared" si="35"/>
        <v>2370</v>
      </c>
      <c r="T164" s="18">
        <f t="shared" si="35"/>
      </c>
      <c r="U164" s="18">
        <f t="shared" si="35"/>
      </c>
      <c r="V164" s="18">
        <f t="shared" si="35"/>
      </c>
      <c r="W164" s="18">
        <f t="shared" si="35"/>
      </c>
      <c r="X164" s="18">
        <f t="shared" si="35"/>
      </c>
      <c r="Y164" s="18">
        <f t="shared" si="35"/>
      </c>
      <c r="Z164" s="18">
        <f t="shared" si="35"/>
      </c>
      <c r="AA164" s="18">
        <f t="shared" si="35"/>
      </c>
      <c r="AB164" s="18">
        <f t="shared" si="35"/>
      </c>
    </row>
    <row r="165" spans="2:28" s="1" customFormat="1" ht="12.75">
      <c r="B165" s="55" t="s">
        <v>449</v>
      </c>
      <c r="C165" s="58" t="s">
        <v>322</v>
      </c>
      <c r="D165" s="47">
        <v>1119000</v>
      </c>
      <c r="E165" s="62">
        <v>2023</v>
      </c>
      <c r="F165" s="26"/>
      <c r="G165" s="59"/>
      <c r="H165" s="18">
        <f t="shared" si="34"/>
      </c>
      <c r="I165" s="18">
        <f t="shared" si="34"/>
      </c>
      <c r="J165" s="18">
        <f t="shared" si="34"/>
      </c>
      <c r="K165" s="18">
        <f t="shared" si="34"/>
      </c>
      <c r="L165" s="18">
        <f t="shared" si="34"/>
      </c>
      <c r="M165" s="18">
        <f t="shared" si="34"/>
      </c>
      <c r="N165" s="18">
        <f t="shared" si="34"/>
      </c>
      <c r="O165" s="18">
        <f t="shared" si="34"/>
      </c>
      <c r="P165" s="18">
        <f t="shared" si="28"/>
      </c>
      <c r="Q165" s="18">
        <f t="shared" si="31"/>
      </c>
      <c r="R165" s="18">
        <f t="shared" si="35"/>
      </c>
      <c r="S165" s="18">
        <f t="shared" si="35"/>
      </c>
      <c r="T165" s="18">
        <f t="shared" si="35"/>
        <v>1119000</v>
      </c>
      <c r="U165" s="18">
        <f t="shared" si="35"/>
      </c>
      <c r="V165" s="18">
        <f t="shared" si="35"/>
      </c>
      <c r="W165" s="18">
        <f t="shared" si="35"/>
      </c>
      <c r="X165" s="18">
        <f t="shared" si="35"/>
      </c>
      <c r="Y165" s="18">
        <f t="shared" si="35"/>
      </c>
      <c r="Z165" s="18">
        <f t="shared" si="35"/>
      </c>
      <c r="AA165" s="18">
        <f t="shared" si="35"/>
      </c>
      <c r="AB165" s="18">
        <f t="shared" si="35"/>
      </c>
    </row>
    <row r="166" spans="2:28" s="1" customFormat="1" ht="12.75">
      <c r="B166" s="55" t="s">
        <v>427</v>
      </c>
      <c r="C166" s="58" t="s">
        <v>322</v>
      </c>
      <c r="D166" s="47">
        <v>100000</v>
      </c>
      <c r="E166" s="62">
        <v>2023</v>
      </c>
      <c r="F166" s="26"/>
      <c r="G166" s="59"/>
      <c r="H166" s="18">
        <f aca="true" t="shared" si="36" ref="H166:O175">IF($E166=(YEAR+H$2),$D166,"")</f>
      </c>
      <c r="I166" s="18">
        <f t="shared" si="36"/>
      </c>
      <c r="J166" s="18">
        <f t="shared" si="36"/>
      </c>
      <c r="K166" s="18">
        <f t="shared" si="36"/>
      </c>
      <c r="L166" s="18">
        <f t="shared" si="36"/>
      </c>
      <c r="M166" s="18">
        <f t="shared" si="36"/>
      </c>
      <c r="N166" s="18">
        <f t="shared" si="36"/>
      </c>
      <c r="O166" s="18">
        <f t="shared" si="36"/>
      </c>
      <c r="P166" s="18">
        <f t="shared" si="28"/>
      </c>
      <c r="Q166" s="18">
        <f t="shared" si="31"/>
      </c>
      <c r="R166" s="18">
        <f aca="true" t="shared" si="37" ref="R166:AB175">IF($E166=(YEAR+R$2),$D166,"")</f>
      </c>
      <c r="S166" s="18">
        <f t="shared" si="37"/>
      </c>
      <c r="T166" s="18">
        <f t="shared" si="37"/>
        <v>100000</v>
      </c>
      <c r="U166" s="18">
        <f t="shared" si="37"/>
      </c>
      <c r="V166" s="18">
        <f t="shared" si="37"/>
      </c>
      <c r="W166" s="18">
        <f t="shared" si="37"/>
      </c>
      <c r="X166" s="18">
        <f t="shared" si="37"/>
      </c>
      <c r="Y166" s="18">
        <f t="shared" si="37"/>
      </c>
      <c r="Z166" s="18">
        <f t="shared" si="37"/>
      </c>
      <c r="AA166" s="18">
        <f t="shared" si="37"/>
      </c>
      <c r="AB166" s="18">
        <f t="shared" si="37"/>
      </c>
    </row>
    <row r="167" spans="2:28" s="1" customFormat="1" ht="12.75">
      <c r="B167" s="55" t="s">
        <v>450</v>
      </c>
      <c r="C167" s="58" t="s">
        <v>322</v>
      </c>
      <c r="D167" s="47">
        <v>30144</v>
      </c>
      <c r="E167" s="62">
        <v>2023</v>
      </c>
      <c r="F167" s="26"/>
      <c r="G167" s="59"/>
      <c r="H167" s="18">
        <f t="shared" si="36"/>
      </c>
      <c r="I167" s="18">
        <f t="shared" si="36"/>
      </c>
      <c r="J167" s="18">
        <f t="shared" si="36"/>
      </c>
      <c r="K167" s="18">
        <f t="shared" si="36"/>
      </c>
      <c r="L167" s="18">
        <f t="shared" si="36"/>
      </c>
      <c r="M167" s="18">
        <f t="shared" si="36"/>
      </c>
      <c r="N167" s="18">
        <f t="shared" si="36"/>
      </c>
      <c r="O167" s="18">
        <f t="shared" si="36"/>
      </c>
      <c r="P167" s="18">
        <f t="shared" si="28"/>
      </c>
      <c r="Q167" s="18">
        <f t="shared" si="31"/>
      </c>
      <c r="R167" s="18">
        <f t="shared" si="37"/>
      </c>
      <c r="S167" s="18">
        <f t="shared" si="37"/>
      </c>
      <c r="T167" s="18">
        <f t="shared" si="37"/>
        <v>30144</v>
      </c>
      <c r="U167" s="18">
        <f t="shared" si="37"/>
      </c>
      <c r="V167" s="18">
        <f t="shared" si="37"/>
      </c>
      <c r="W167" s="18">
        <f t="shared" si="37"/>
      </c>
      <c r="X167" s="18">
        <f t="shared" si="37"/>
      </c>
      <c r="Y167" s="18">
        <f t="shared" si="37"/>
      </c>
      <c r="Z167" s="18">
        <f t="shared" si="37"/>
      </c>
      <c r="AA167" s="18">
        <f t="shared" si="37"/>
      </c>
      <c r="AB167" s="18">
        <f t="shared" si="37"/>
      </c>
    </row>
    <row r="168" spans="2:28" s="1" customFormat="1" ht="12.75">
      <c r="B168" s="55" t="s">
        <v>374</v>
      </c>
      <c r="C168" s="58" t="s">
        <v>322</v>
      </c>
      <c r="D168" s="47">
        <v>1185</v>
      </c>
      <c r="E168" s="62">
        <v>2023</v>
      </c>
      <c r="F168" s="26"/>
      <c r="G168" s="59"/>
      <c r="H168" s="18">
        <f t="shared" si="36"/>
      </c>
      <c r="I168" s="18">
        <f t="shared" si="36"/>
      </c>
      <c r="J168" s="18">
        <f t="shared" si="36"/>
      </c>
      <c r="K168" s="18">
        <f t="shared" si="36"/>
      </c>
      <c r="L168" s="18">
        <f t="shared" si="36"/>
      </c>
      <c r="M168" s="18">
        <f t="shared" si="36"/>
      </c>
      <c r="N168" s="18">
        <f t="shared" si="36"/>
      </c>
      <c r="O168" s="18">
        <f t="shared" si="36"/>
      </c>
      <c r="P168" s="18">
        <f t="shared" si="28"/>
      </c>
      <c r="Q168" s="18">
        <f t="shared" si="31"/>
      </c>
      <c r="R168" s="18">
        <f t="shared" si="37"/>
      </c>
      <c r="S168" s="18">
        <f t="shared" si="37"/>
      </c>
      <c r="T168" s="18">
        <f t="shared" si="37"/>
        <v>1185</v>
      </c>
      <c r="U168" s="18">
        <f t="shared" si="37"/>
      </c>
      <c r="V168" s="18">
        <f t="shared" si="37"/>
      </c>
      <c r="W168" s="18">
        <f t="shared" si="37"/>
      </c>
      <c r="X168" s="18">
        <f t="shared" si="37"/>
      </c>
      <c r="Y168" s="18">
        <f t="shared" si="37"/>
      </c>
      <c r="Z168" s="18">
        <f t="shared" si="37"/>
      </c>
      <c r="AA168" s="18">
        <f t="shared" si="37"/>
      </c>
      <c r="AB168" s="18">
        <f t="shared" si="37"/>
      </c>
    </row>
    <row r="169" spans="2:28" s="1" customFormat="1" ht="12.75">
      <c r="B169" s="55" t="s">
        <v>449</v>
      </c>
      <c r="C169" s="58" t="s">
        <v>322</v>
      </c>
      <c r="D169" s="47">
        <v>1119000</v>
      </c>
      <c r="E169" s="62">
        <v>2024</v>
      </c>
      <c r="F169" s="26"/>
      <c r="G169" s="59"/>
      <c r="H169" s="18">
        <f t="shared" si="36"/>
      </c>
      <c r="I169" s="18">
        <f t="shared" si="36"/>
      </c>
      <c r="J169" s="18">
        <f t="shared" si="36"/>
      </c>
      <c r="K169" s="18">
        <f t="shared" si="36"/>
      </c>
      <c r="L169" s="18">
        <f t="shared" si="36"/>
      </c>
      <c r="M169" s="18">
        <f t="shared" si="36"/>
      </c>
      <c r="N169" s="18">
        <f t="shared" si="36"/>
      </c>
      <c r="O169" s="18">
        <f t="shared" si="36"/>
      </c>
      <c r="P169" s="18">
        <f t="shared" si="28"/>
      </c>
      <c r="Q169" s="18">
        <f t="shared" si="31"/>
      </c>
      <c r="R169" s="18">
        <f t="shared" si="37"/>
      </c>
      <c r="S169" s="18">
        <f t="shared" si="37"/>
      </c>
      <c r="T169" s="18">
        <f t="shared" si="37"/>
      </c>
      <c r="U169" s="18">
        <f t="shared" si="37"/>
        <v>1119000</v>
      </c>
      <c r="V169" s="18">
        <f t="shared" si="37"/>
      </c>
      <c r="W169" s="18">
        <f t="shared" si="37"/>
      </c>
      <c r="X169" s="18">
        <f t="shared" si="37"/>
      </c>
      <c r="Y169" s="18">
        <f t="shared" si="37"/>
      </c>
      <c r="Z169" s="18">
        <f t="shared" si="37"/>
      </c>
      <c r="AA169" s="18">
        <f t="shared" si="37"/>
      </c>
      <c r="AB169" s="18">
        <f t="shared" si="37"/>
      </c>
    </row>
    <row r="170" spans="2:28" s="1" customFormat="1" ht="12.75">
      <c r="B170" s="55" t="s">
        <v>427</v>
      </c>
      <c r="C170" s="58" t="s">
        <v>322</v>
      </c>
      <c r="D170" s="47">
        <v>100000</v>
      </c>
      <c r="E170" s="62">
        <v>2024</v>
      </c>
      <c r="F170" s="26"/>
      <c r="G170" s="59"/>
      <c r="H170" s="18">
        <f t="shared" si="36"/>
      </c>
      <c r="I170" s="18">
        <f t="shared" si="36"/>
      </c>
      <c r="J170" s="18">
        <f t="shared" si="36"/>
      </c>
      <c r="K170" s="18">
        <f t="shared" si="36"/>
      </c>
      <c r="L170" s="18">
        <f t="shared" si="36"/>
      </c>
      <c r="M170" s="18">
        <f t="shared" si="36"/>
      </c>
      <c r="N170" s="18">
        <f t="shared" si="36"/>
      </c>
      <c r="O170" s="18">
        <f t="shared" si="36"/>
      </c>
      <c r="P170" s="18">
        <f aca="true" t="shared" si="38" ref="P170:P201">IF($E170=(YEAR+P$2),$D170,"")</f>
      </c>
      <c r="Q170" s="18">
        <f t="shared" si="31"/>
      </c>
      <c r="R170" s="18">
        <f t="shared" si="37"/>
      </c>
      <c r="S170" s="18">
        <f t="shared" si="37"/>
      </c>
      <c r="T170" s="18">
        <f t="shared" si="37"/>
      </c>
      <c r="U170" s="18">
        <f t="shared" si="37"/>
        <v>100000</v>
      </c>
      <c r="V170" s="18">
        <f t="shared" si="37"/>
      </c>
      <c r="W170" s="18">
        <f t="shared" si="37"/>
      </c>
      <c r="X170" s="18">
        <f t="shared" si="37"/>
      </c>
      <c r="Y170" s="18">
        <f t="shared" si="37"/>
      </c>
      <c r="Z170" s="18">
        <f t="shared" si="37"/>
      </c>
      <c r="AA170" s="18">
        <f t="shared" si="37"/>
      </c>
      <c r="AB170" s="18">
        <f t="shared" si="37"/>
      </c>
    </row>
    <row r="171" spans="2:28" s="1" customFormat="1" ht="12.75">
      <c r="B171" s="55" t="s">
        <v>450</v>
      </c>
      <c r="C171" s="58" t="s">
        <v>322</v>
      </c>
      <c r="D171" s="47">
        <v>6020</v>
      </c>
      <c r="E171" s="62">
        <v>2024</v>
      </c>
      <c r="F171" s="26"/>
      <c r="G171" s="59"/>
      <c r="H171" s="18">
        <f t="shared" si="36"/>
      </c>
      <c r="I171" s="18">
        <f t="shared" si="36"/>
      </c>
      <c r="J171" s="18">
        <f t="shared" si="36"/>
      </c>
      <c r="K171" s="18">
        <f t="shared" si="36"/>
      </c>
      <c r="L171" s="18">
        <f t="shared" si="36"/>
      </c>
      <c r="M171" s="18">
        <f t="shared" si="36"/>
      </c>
      <c r="N171" s="18">
        <f t="shared" si="36"/>
      </c>
      <c r="O171" s="18">
        <f t="shared" si="36"/>
      </c>
      <c r="P171" s="18">
        <f t="shared" si="38"/>
      </c>
      <c r="Q171" s="18">
        <f t="shared" si="31"/>
      </c>
      <c r="R171" s="18">
        <f t="shared" si="37"/>
      </c>
      <c r="S171" s="18">
        <f t="shared" si="37"/>
      </c>
      <c r="T171" s="18">
        <f t="shared" si="37"/>
      </c>
      <c r="U171" s="18">
        <f t="shared" si="37"/>
        <v>6020</v>
      </c>
      <c r="V171" s="18">
        <f t="shared" si="37"/>
      </c>
      <c r="W171" s="18">
        <f t="shared" si="37"/>
      </c>
      <c r="X171" s="18">
        <f t="shared" si="37"/>
      </c>
      <c r="Y171" s="18">
        <f t="shared" si="37"/>
      </c>
      <c r="Z171" s="18">
        <f t="shared" si="37"/>
      </c>
      <c r="AA171" s="18">
        <f t="shared" si="37"/>
      </c>
      <c r="AB171" s="18">
        <f t="shared" si="37"/>
      </c>
    </row>
    <row r="172" spans="2:28" s="1" customFormat="1" ht="12.75">
      <c r="B172" s="55" t="s">
        <v>374</v>
      </c>
      <c r="C172" s="58" t="s">
        <v>322</v>
      </c>
      <c r="D172" s="47">
        <v>395</v>
      </c>
      <c r="E172" s="62">
        <v>2024</v>
      </c>
      <c r="F172" s="26"/>
      <c r="G172" s="59"/>
      <c r="H172" s="18">
        <f t="shared" si="36"/>
      </c>
      <c r="I172" s="18">
        <f t="shared" si="36"/>
      </c>
      <c r="J172" s="18">
        <f t="shared" si="36"/>
      </c>
      <c r="K172" s="18">
        <f t="shared" si="36"/>
      </c>
      <c r="L172" s="18">
        <f t="shared" si="36"/>
      </c>
      <c r="M172" s="18">
        <f t="shared" si="36"/>
      </c>
      <c r="N172" s="18">
        <f t="shared" si="36"/>
      </c>
      <c r="O172" s="18">
        <f t="shared" si="36"/>
      </c>
      <c r="P172" s="18">
        <f t="shared" si="38"/>
      </c>
      <c r="Q172" s="18">
        <f t="shared" si="31"/>
      </c>
      <c r="R172" s="18">
        <f t="shared" si="37"/>
      </c>
      <c r="S172" s="18">
        <f t="shared" si="37"/>
      </c>
      <c r="T172" s="18">
        <f t="shared" si="37"/>
      </c>
      <c r="U172" s="18">
        <f t="shared" si="37"/>
        <v>395</v>
      </c>
      <c r="V172" s="18">
        <f t="shared" si="37"/>
      </c>
      <c r="W172" s="18">
        <f t="shared" si="37"/>
      </c>
      <c r="X172" s="18">
        <f t="shared" si="37"/>
      </c>
      <c r="Y172" s="18">
        <f t="shared" si="37"/>
      </c>
      <c r="Z172" s="18">
        <f t="shared" si="37"/>
      </c>
      <c r="AA172" s="18">
        <f t="shared" si="37"/>
      </c>
      <c r="AB172" s="18">
        <f t="shared" si="37"/>
      </c>
    </row>
    <row r="173" spans="2:28" s="1" customFormat="1" ht="12.75">
      <c r="B173" s="55" t="s">
        <v>423</v>
      </c>
      <c r="C173" s="58" t="s">
        <v>322</v>
      </c>
      <c r="D173" s="47">
        <v>27438</v>
      </c>
      <c r="E173" s="62">
        <v>2024</v>
      </c>
      <c r="F173" s="26"/>
      <c r="G173" s="59"/>
      <c r="H173" s="18">
        <f t="shared" si="36"/>
      </c>
      <c r="I173" s="18">
        <f t="shared" si="36"/>
      </c>
      <c r="J173" s="18">
        <f t="shared" si="36"/>
      </c>
      <c r="K173" s="18">
        <f t="shared" si="36"/>
      </c>
      <c r="L173" s="18">
        <f t="shared" si="36"/>
      </c>
      <c r="M173" s="18">
        <f t="shared" si="36"/>
      </c>
      <c r="N173" s="18">
        <f t="shared" si="36"/>
      </c>
      <c r="O173" s="18">
        <f t="shared" si="36"/>
      </c>
      <c r="P173" s="18">
        <f t="shared" si="38"/>
      </c>
      <c r="Q173" s="18">
        <f t="shared" si="31"/>
      </c>
      <c r="R173" s="18">
        <f t="shared" si="37"/>
      </c>
      <c r="S173" s="18">
        <f t="shared" si="37"/>
      </c>
      <c r="T173" s="18">
        <f t="shared" si="37"/>
      </c>
      <c r="U173" s="18">
        <f t="shared" si="37"/>
        <v>27438</v>
      </c>
      <c r="V173" s="18">
        <f t="shared" si="37"/>
      </c>
      <c r="W173" s="18">
        <f t="shared" si="37"/>
      </c>
      <c r="X173" s="18">
        <f t="shared" si="37"/>
      </c>
      <c r="Y173" s="18">
        <f t="shared" si="37"/>
      </c>
      <c r="Z173" s="18">
        <f t="shared" si="37"/>
      </c>
      <c r="AA173" s="18">
        <f t="shared" si="37"/>
      </c>
      <c r="AB173" s="18">
        <f t="shared" si="37"/>
      </c>
    </row>
    <row r="174" spans="2:28" s="1" customFormat="1" ht="12.75">
      <c r="B174" s="55" t="s">
        <v>432</v>
      </c>
      <c r="C174" s="58" t="s">
        <v>322</v>
      </c>
      <c r="D174" s="47">
        <v>15243</v>
      </c>
      <c r="E174" s="62">
        <v>2024</v>
      </c>
      <c r="F174" s="26"/>
      <c r="G174" s="59"/>
      <c r="H174" s="18">
        <f t="shared" si="36"/>
      </c>
      <c r="I174" s="18">
        <f t="shared" si="36"/>
      </c>
      <c r="J174" s="18">
        <f t="shared" si="36"/>
      </c>
      <c r="K174" s="18">
        <f t="shared" si="36"/>
      </c>
      <c r="L174" s="18">
        <f t="shared" si="36"/>
      </c>
      <c r="M174" s="18">
        <f t="shared" si="36"/>
      </c>
      <c r="N174" s="18">
        <f t="shared" si="36"/>
      </c>
      <c r="O174" s="18">
        <f t="shared" si="36"/>
      </c>
      <c r="P174" s="18">
        <f t="shared" si="38"/>
      </c>
      <c r="Q174" s="18">
        <f t="shared" si="31"/>
      </c>
      <c r="R174" s="18">
        <f t="shared" si="37"/>
      </c>
      <c r="S174" s="18">
        <f t="shared" si="37"/>
      </c>
      <c r="T174" s="18">
        <f t="shared" si="37"/>
      </c>
      <c r="U174" s="18">
        <f t="shared" si="37"/>
        <v>15243</v>
      </c>
      <c r="V174" s="18">
        <f t="shared" si="37"/>
      </c>
      <c r="W174" s="18">
        <f t="shared" si="37"/>
      </c>
      <c r="X174" s="18">
        <f t="shared" si="37"/>
      </c>
      <c r="Y174" s="18">
        <f t="shared" si="37"/>
      </c>
      <c r="Z174" s="18">
        <f t="shared" si="37"/>
      </c>
      <c r="AA174" s="18">
        <f t="shared" si="37"/>
      </c>
      <c r="AB174" s="18">
        <f t="shared" si="37"/>
      </c>
    </row>
    <row r="175" spans="2:28" s="1" customFormat="1" ht="12.75">
      <c r="B175" s="55" t="s">
        <v>425</v>
      </c>
      <c r="C175" s="58" t="s">
        <v>322</v>
      </c>
      <c r="D175" s="47">
        <v>285416</v>
      </c>
      <c r="E175" s="62">
        <v>2024</v>
      </c>
      <c r="F175" s="26"/>
      <c r="G175" s="59"/>
      <c r="H175" s="18">
        <f t="shared" si="36"/>
      </c>
      <c r="I175" s="18">
        <f t="shared" si="36"/>
      </c>
      <c r="J175" s="18">
        <f t="shared" si="36"/>
      </c>
      <c r="K175" s="18">
        <f t="shared" si="36"/>
      </c>
      <c r="L175" s="18">
        <f t="shared" si="36"/>
      </c>
      <c r="M175" s="18">
        <f t="shared" si="36"/>
      </c>
      <c r="N175" s="18">
        <f t="shared" si="36"/>
      </c>
      <c r="O175" s="18">
        <f t="shared" si="36"/>
      </c>
      <c r="P175" s="18">
        <f t="shared" si="38"/>
      </c>
      <c r="Q175" s="18">
        <f t="shared" si="31"/>
      </c>
      <c r="R175" s="18">
        <f t="shared" si="37"/>
      </c>
      <c r="S175" s="18">
        <f t="shared" si="37"/>
      </c>
      <c r="T175" s="18">
        <f t="shared" si="37"/>
      </c>
      <c r="U175" s="18">
        <f t="shared" si="37"/>
        <v>285416</v>
      </c>
      <c r="V175" s="18">
        <f t="shared" si="37"/>
      </c>
      <c r="W175" s="18">
        <f t="shared" si="37"/>
      </c>
      <c r="X175" s="18">
        <f t="shared" si="37"/>
      </c>
      <c r="Y175" s="18">
        <f t="shared" si="37"/>
      </c>
      <c r="Z175" s="18">
        <f t="shared" si="37"/>
      </c>
      <c r="AA175" s="18">
        <f t="shared" si="37"/>
      </c>
      <c r="AB175" s="18">
        <f t="shared" si="37"/>
      </c>
    </row>
    <row r="176" spans="2:28" s="1" customFormat="1" ht="12.75">
      <c r="B176" s="55" t="s">
        <v>451</v>
      </c>
      <c r="C176" s="58" t="s">
        <v>322</v>
      </c>
      <c r="D176" s="47">
        <v>12000</v>
      </c>
      <c r="E176" s="62">
        <v>2025</v>
      </c>
      <c r="F176" s="26"/>
      <c r="G176" s="59"/>
      <c r="H176" s="18">
        <f aca="true" t="shared" si="39" ref="H176:O185">IF($E176=(YEAR+H$2),$D176,"")</f>
      </c>
      <c r="I176" s="18">
        <f t="shared" si="39"/>
      </c>
      <c r="J176" s="18">
        <f t="shared" si="39"/>
      </c>
      <c r="K176" s="18">
        <f t="shared" si="39"/>
      </c>
      <c r="L176" s="18">
        <f t="shared" si="39"/>
      </c>
      <c r="M176" s="18">
        <f t="shared" si="39"/>
      </c>
      <c r="N176" s="18">
        <f t="shared" si="39"/>
      </c>
      <c r="O176" s="18">
        <f t="shared" si="39"/>
      </c>
      <c r="P176" s="18">
        <f t="shared" si="38"/>
      </c>
      <c r="Q176" s="18">
        <f t="shared" si="31"/>
      </c>
      <c r="R176" s="18">
        <f aca="true" t="shared" si="40" ref="R176:AB185">IF($E176=(YEAR+R$2),$D176,"")</f>
      </c>
      <c r="S176" s="18">
        <f t="shared" si="40"/>
      </c>
      <c r="T176" s="18">
        <f t="shared" si="40"/>
      </c>
      <c r="U176" s="18">
        <f t="shared" si="40"/>
      </c>
      <c r="V176" s="18">
        <f t="shared" si="40"/>
        <v>12000</v>
      </c>
      <c r="W176" s="18">
        <f t="shared" si="40"/>
      </c>
      <c r="X176" s="18">
        <f t="shared" si="40"/>
      </c>
      <c r="Y176" s="18">
        <f t="shared" si="40"/>
      </c>
      <c r="Z176" s="18">
        <f t="shared" si="40"/>
      </c>
      <c r="AA176" s="18">
        <f t="shared" si="40"/>
      </c>
      <c r="AB176" s="18">
        <f t="shared" si="40"/>
      </c>
    </row>
    <row r="177" spans="2:28" s="1" customFormat="1" ht="12.75">
      <c r="B177" s="55" t="s">
        <v>452</v>
      </c>
      <c r="C177" s="58" t="s">
        <v>322</v>
      </c>
      <c r="D177" s="47">
        <v>6000</v>
      </c>
      <c r="E177" s="62">
        <v>2025</v>
      </c>
      <c r="F177" s="26"/>
      <c r="G177" s="59"/>
      <c r="H177" s="18">
        <f t="shared" si="39"/>
      </c>
      <c r="I177" s="18">
        <f t="shared" si="39"/>
      </c>
      <c r="J177" s="18">
        <f t="shared" si="39"/>
      </c>
      <c r="K177" s="18">
        <f t="shared" si="39"/>
      </c>
      <c r="L177" s="18">
        <f t="shared" si="39"/>
      </c>
      <c r="M177" s="18">
        <f t="shared" si="39"/>
      </c>
      <c r="N177" s="18">
        <f t="shared" si="39"/>
      </c>
      <c r="O177" s="18">
        <f t="shared" si="39"/>
      </c>
      <c r="P177" s="18">
        <f t="shared" si="38"/>
      </c>
      <c r="Q177" s="18">
        <f aca="true" t="shared" si="41" ref="Q177:Q208">IF($E177=(YEAR+Q$2),$D177,"")</f>
      </c>
      <c r="R177" s="18">
        <f t="shared" si="40"/>
      </c>
      <c r="S177" s="18">
        <f t="shared" si="40"/>
      </c>
      <c r="T177" s="18">
        <f t="shared" si="40"/>
      </c>
      <c r="U177" s="18">
        <f t="shared" si="40"/>
      </c>
      <c r="V177" s="18">
        <f t="shared" si="40"/>
        <v>6000</v>
      </c>
      <c r="W177" s="18">
        <f t="shared" si="40"/>
      </c>
      <c r="X177" s="18">
        <f t="shared" si="40"/>
      </c>
      <c r="Y177" s="18">
        <f t="shared" si="40"/>
      </c>
      <c r="Z177" s="18">
        <f t="shared" si="40"/>
      </c>
      <c r="AA177" s="18">
        <f t="shared" si="40"/>
      </c>
      <c r="AB177" s="18">
        <f t="shared" si="40"/>
      </c>
    </row>
    <row r="178" spans="2:28" s="1" customFormat="1" ht="12.75">
      <c r="B178" s="55" t="s">
        <v>449</v>
      </c>
      <c r="C178" s="58" t="s">
        <v>322</v>
      </c>
      <c r="D178" s="47">
        <v>1119000</v>
      </c>
      <c r="E178" s="62">
        <v>2025</v>
      </c>
      <c r="F178" s="26"/>
      <c r="G178" s="59"/>
      <c r="H178" s="18">
        <f t="shared" si="39"/>
      </c>
      <c r="I178" s="18">
        <f t="shared" si="39"/>
      </c>
      <c r="J178" s="18">
        <f t="shared" si="39"/>
      </c>
      <c r="K178" s="18">
        <f t="shared" si="39"/>
      </c>
      <c r="L178" s="18">
        <f t="shared" si="39"/>
      </c>
      <c r="M178" s="18">
        <f t="shared" si="39"/>
      </c>
      <c r="N178" s="18">
        <f t="shared" si="39"/>
      </c>
      <c r="O178" s="18">
        <f t="shared" si="39"/>
      </c>
      <c r="P178" s="18">
        <f t="shared" si="38"/>
      </c>
      <c r="Q178" s="18">
        <f t="shared" si="41"/>
      </c>
      <c r="R178" s="18">
        <f t="shared" si="40"/>
      </c>
      <c r="S178" s="18">
        <f t="shared" si="40"/>
      </c>
      <c r="T178" s="18">
        <f t="shared" si="40"/>
      </c>
      <c r="U178" s="18">
        <f t="shared" si="40"/>
      </c>
      <c r="V178" s="18">
        <f t="shared" si="40"/>
        <v>1119000</v>
      </c>
      <c r="W178" s="18">
        <f t="shared" si="40"/>
      </c>
      <c r="X178" s="18">
        <f t="shared" si="40"/>
      </c>
      <c r="Y178" s="18">
        <f t="shared" si="40"/>
      </c>
      <c r="Z178" s="18">
        <f t="shared" si="40"/>
      </c>
      <c r="AA178" s="18">
        <f t="shared" si="40"/>
      </c>
      <c r="AB178" s="18">
        <f t="shared" si="40"/>
      </c>
    </row>
    <row r="179" spans="2:28" s="1" customFormat="1" ht="12.75">
      <c r="B179" s="55" t="s">
        <v>427</v>
      </c>
      <c r="C179" s="58" t="s">
        <v>322</v>
      </c>
      <c r="D179" s="47">
        <v>100000</v>
      </c>
      <c r="E179" s="62">
        <v>2025</v>
      </c>
      <c r="F179" s="26"/>
      <c r="G179" s="59"/>
      <c r="H179" s="18">
        <f t="shared" si="39"/>
      </c>
      <c r="I179" s="18">
        <f t="shared" si="39"/>
      </c>
      <c r="J179" s="18">
        <f t="shared" si="39"/>
      </c>
      <c r="K179" s="18">
        <f t="shared" si="39"/>
      </c>
      <c r="L179" s="18">
        <f t="shared" si="39"/>
      </c>
      <c r="M179" s="18">
        <f t="shared" si="39"/>
      </c>
      <c r="N179" s="18">
        <f t="shared" si="39"/>
      </c>
      <c r="O179" s="18">
        <f t="shared" si="39"/>
      </c>
      <c r="P179" s="18">
        <f t="shared" si="38"/>
      </c>
      <c r="Q179" s="18">
        <f t="shared" si="41"/>
      </c>
      <c r="R179" s="18">
        <f t="shared" si="40"/>
      </c>
      <c r="S179" s="18">
        <f t="shared" si="40"/>
      </c>
      <c r="T179" s="18">
        <f t="shared" si="40"/>
      </c>
      <c r="U179" s="18">
        <f t="shared" si="40"/>
      </c>
      <c r="V179" s="18">
        <f t="shared" si="40"/>
        <v>100000</v>
      </c>
      <c r="W179" s="18">
        <f t="shared" si="40"/>
      </c>
      <c r="X179" s="18">
        <f t="shared" si="40"/>
      </c>
      <c r="Y179" s="18">
        <f t="shared" si="40"/>
      </c>
      <c r="Z179" s="18">
        <f t="shared" si="40"/>
      </c>
      <c r="AA179" s="18">
        <f t="shared" si="40"/>
      </c>
      <c r="AB179" s="18">
        <f t="shared" si="40"/>
      </c>
    </row>
    <row r="180" spans="2:28" s="1" customFormat="1" ht="12.75">
      <c r="B180" s="55" t="s">
        <v>450</v>
      </c>
      <c r="C180" s="58" t="s">
        <v>322</v>
      </c>
      <c r="D180" s="47">
        <v>15403</v>
      </c>
      <c r="E180" s="62">
        <v>2025</v>
      </c>
      <c r="F180" s="26"/>
      <c r="G180" s="59"/>
      <c r="H180" s="18">
        <f t="shared" si="39"/>
      </c>
      <c r="I180" s="18">
        <f t="shared" si="39"/>
      </c>
      <c r="J180" s="18">
        <f t="shared" si="39"/>
      </c>
      <c r="K180" s="18">
        <f t="shared" si="39"/>
      </c>
      <c r="L180" s="18">
        <f t="shared" si="39"/>
      </c>
      <c r="M180" s="18">
        <f t="shared" si="39"/>
      </c>
      <c r="N180" s="18">
        <f t="shared" si="39"/>
      </c>
      <c r="O180" s="18">
        <f t="shared" si="39"/>
      </c>
      <c r="P180" s="18">
        <f t="shared" si="38"/>
      </c>
      <c r="Q180" s="18">
        <f t="shared" si="41"/>
      </c>
      <c r="R180" s="18">
        <f t="shared" si="40"/>
      </c>
      <c r="S180" s="18">
        <f t="shared" si="40"/>
      </c>
      <c r="T180" s="18">
        <f t="shared" si="40"/>
      </c>
      <c r="U180" s="18">
        <f t="shared" si="40"/>
      </c>
      <c r="V180" s="18">
        <f t="shared" si="40"/>
        <v>15403</v>
      </c>
      <c r="W180" s="18">
        <f t="shared" si="40"/>
      </c>
      <c r="X180" s="18">
        <f t="shared" si="40"/>
      </c>
      <c r="Y180" s="18">
        <f t="shared" si="40"/>
      </c>
      <c r="Z180" s="18">
        <f t="shared" si="40"/>
      </c>
      <c r="AA180" s="18">
        <f t="shared" si="40"/>
      </c>
      <c r="AB180" s="18">
        <f t="shared" si="40"/>
      </c>
    </row>
    <row r="181" spans="2:28" s="1" customFormat="1" ht="12.75">
      <c r="B181" s="55" t="s">
        <v>374</v>
      </c>
      <c r="C181" s="58" t="s">
        <v>322</v>
      </c>
      <c r="D181" s="47">
        <v>395</v>
      </c>
      <c r="E181" s="62">
        <v>2025</v>
      </c>
      <c r="F181" s="26"/>
      <c r="G181" s="59"/>
      <c r="H181" s="18">
        <f t="shared" si="39"/>
      </c>
      <c r="I181" s="18">
        <f t="shared" si="39"/>
      </c>
      <c r="J181" s="18">
        <f t="shared" si="39"/>
      </c>
      <c r="K181" s="18">
        <f t="shared" si="39"/>
      </c>
      <c r="L181" s="18">
        <f t="shared" si="39"/>
      </c>
      <c r="M181" s="18">
        <f t="shared" si="39"/>
      </c>
      <c r="N181" s="18">
        <f t="shared" si="39"/>
      </c>
      <c r="O181" s="18">
        <f t="shared" si="39"/>
      </c>
      <c r="P181" s="18">
        <f t="shared" si="38"/>
      </c>
      <c r="Q181" s="18">
        <f t="shared" si="41"/>
      </c>
      <c r="R181" s="18">
        <f t="shared" si="40"/>
      </c>
      <c r="S181" s="18">
        <f t="shared" si="40"/>
      </c>
      <c r="T181" s="18">
        <f t="shared" si="40"/>
      </c>
      <c r="U181" s="18">
        <f t="shared" si="40"/>
      </c>
      <c r="V181" s="18">
        <f t="shared" si="40"/>
        <v>395</v>
      </c>
      <c r="W181" s="18">
        <f t="shared" si="40"/>
      </c>
      <c r="X181" s="18">
        <f t="shared" si="40"/>
      </c>
      <c r="Y181" s="18">
        <f t="shared" si="40"/>
      </c>
      <c r="Z181" s="18">
        <f t="shared" si="40"/>
      </c>
      <c r="AA181" s="18">
        <f t="shared" si="40"/>
      </c>
      <c r="AB181" s="18">
        <f t="shared" si="40"/>
      </c>
    </row>
    <row r="182" spans="2:28" s="1" customFormat="1" ht="12.75">
      <c r="B182" s="55" t="s">
        <v>423</v>
      </c>
      <c r="C182" s="58" t="s">
        <v>322</v>
      </c>
      <c r="D182" s="47">
        <v>65546</v>
      </c>
      <c r="E182" s="62">
        <v>2025</v>
      </c>
      <c r="F182" s="26"/>
      <c r="G182" s="59"/>
      <c r="H182" s="18">
        <f t="shared" si="39"/>
      </c>
      <c r="I182" s="18">
        <f t="shared" si="39"/>
      </c>
      <c r="J182" s="18">
        <f t="shared" si="39"/>
      </c>
      <c r="K182" s="18">
        <f t="shared" si="39"/>
      </c>
      <c r="L182" s="18">
        <f t="shared" si="39"/>
      </c>
      <c r="M182" s="18">
        <f t="shared" si="39"/>
      </c>
      <c r="N182" s="18">
        <f t="shared" si="39"/>
      </c>
      <c r="O182" s="18">
        <f t="shared" si="39"/>
      </c>
      <c r="P182" s="18">
        <f t="shared" si="38"/>
      </c>
      <c r="Q182" s="18">
        <f t="shared" si="41"/>
      </c>
      <c r="R182" s="18">
        <f t="shared" si="40"/>
      </c>
      <c r="S182" s="18">
        <f t="shared" si="40"/>
      </c>
      <c r="T182" s="18">
        <f t="shared" si="40"/>
      </c>
      <c r="U182" s="18">
        <f t="shared" si="40"/>
      </c>
      <c r="V182" s="18">
        <f t="shared" si="40"/>
        <v>65546</v>
      </c>
      <c r="W182" s="18">
        <f t="shared" si="40"/>
      </c>
      <c r="X182" s="18">
        <f t="shared" si="40"/>
      </c>
      <c r="Y182" s="18">
        <f t="shared" si="40"/>
      </c>
      <c r="Z182" s="18">
        <f t="shared" si="40"/>
      </c>
      <c r="AA182" s="18">
        <f t="shared" si="40"/>
      </c>
      <c r="AB182" s="18">
        <f t="shared" si="40"/>
      </c>
    </row>
    <row r="183" spans="2:28" s="1" customFormat="1" ht="12.75">
      <c r="B183" s="55" t="s">
        <v>425</v>
      </c>
      <c r="C183" s="58" t="s">
        <v>322</v>
      </c>
      <c r="D183" s="47">
        <v>293107</v>
      </c>
      <c r="E183" s="62">
        <v>2025</v>
      </c>
      <c r="F183" s="26"/>
      <c r="G183" s="59"/>
      <c r="H183" s="18">
        <f t="shared" si="39"/>
      </c>
      <c r="I183" s="18">
        <f t="shared" si="39"/>
      </c>
      <c r="J183" s="18">
        <f t="shared" si="39"/>
      </c>
      <c r="K183" s="18">
        <f t="shared" si="39"/>
      </c>
      <c r="L183" s="18">
        <f t="shared" si="39"/>
      </c>
      <c r="M183" s="18">
        <f t="shared" si="39"/>
      </c>
      <c r="N183" s="18">
        <f t="shared" si="39"/>
      </c>
      <c r="O183" s="18">
        <f t="shared" si="39"/>
      </c>
      <c r="P183" s="18">
        <f t="shared" si="38"/>
      </c>
      <c r="Q183" s="18">
        <f t="shared" si="41"/>
      </c>
      <c r="R183" s="18">
        <f t="shared" si="40"/>
      </c>
      <c r="S183" s="18">
        <f t="shared" si="40"/>
      </c>
      <c r="T183" s="18">
        <f t="shared" si="40"/>
      </c>
      <c r="U183" s="18">
        <f t="shared" si="40"/>
      </c>
      <c r="V183" s="18">
        <f t="shared" si="40"/>
        <v>293107</v>
      </c>
      <c r="W183" s="18">
        <f t="shared" si="40"/>
      </c>
      <c r="X183" s="18">
        <f t="shared" si="40"/>
      </c>
      <c r="Y183" s="18">
        <f t="shared" si="40"/>
      </c>
      <c r="Z183" s="18">
        <f t="shared" si="40"/>
      </c>
      <c r="AA183" s="18">
        <f t="shared" si="40"/>
      </c>
      <c r="AB183" s="18">
        <f t="shared" si="40"/>
      </c>
    </row>
    <row r="184" spans="2:28" s="1" customFormat="1" ht="12.75">
      <c r="B184" s="55" t="s">
        <v>453</v>
      </c>
      <c r="C184" s="58" t="s">
        <v>322</v>
      </c>
      <c r="D184" s="47">
        <v>2500</v>
      </c>
      <c r="E184" s="62">
        <v>2026</v>
      </c>
      <c r="F184" s="26"/>
      <c r="G184" s="59"/>
      <c r="H184" s="18">
        <f t="shared" si="39"/>
      </c>
      <c r="I184" s="18">
        <f t="shared" si="39"/>
      </c>
      <c r="J184" s="18">
        <f t="shared" si="39"/>
      </c>
      <c r="K184" s="18">
        <f t="shared" si="39"/>
      </c>
      <c r="L184" s="18">
        <f t="shared" si="39"/>
      </c>
      <c r="M184" s="18">
        <f t="shared" si="39"/>
      </c>
      <c r="N184" s="18">
        <f t="shared" si="39"/>
      </c>
      <c r="O184" s="18">
        <f t="shared" si="39"/>
      </c>
      <c r="P184" s="18">
        <f t="shared" si="38"/>
      </c>
      <c r="Q184" s="18">
        <f t="shared" si="41"/>
      </c>
      <c r="R184" s="18">
        <f t="shared" si="40"/>
      </c>
      <c r="S184" s="18">
        <f t="shared" si="40"/>
      </c>
      <c r="T184" s="18">
        <f t="shared" si="40"/>
      </c>
      <c r="U184" s="18">
        <f t="shared" si="40"/>
      </c>
      <c r="V184" s="18">
        <f t="shared" si="40"/>
      </c>
      <c r="W184" s="18">
        <f t="shared" si="40"/>
        <v>2500</v>
      </c>
      <c r="X184" s="18">
        <f t="shared" si="40"/>
      </c>
      <c r="Y184" s="18">
        <f t="shared" si="40"/>
      </c>
      <c r="Z184" s="18">
        <f t="shared" si="40"/>
      </c>
      <c r="AA184" s="18">
        <f t="shared" si="40"/>
      </c>
      <c r="AB184" s="18">
        <f t="shared" si="40"/>
      </c>
    </row>
    <row r="185" spans="2:28" s="1" customFormat="1" ht="12.75">
      <c r="B185" s="55" t="s">
        <v>449</v>
      </c>
      <c r="C185" s="58" t="s">
        <v>322</v>
      </c>
      <c r="D185" s="47">
        <v>1119000</v>
      </c>
      <c r="E185" s="62">
        <v>2026</v>
      </c>
      <c r="F185" s="26"/>
      <c r="G185" s="59"/>
      <c r="H185" s="18">
        <f t="shared" si="39"/>
      </c>
      <c r="I185" s="18">
        <f t="shared" si="39"/>
      </c>
      <c r="J185" s="18">
        <f t="shared" si="39"/>
      </c>
      <c r="K185" s="18">
        <f t="shared" si="39"/>
      </c>
      <c r="L185" s="18">
        <f t="shared" si="39"/>
      </c>
      <c r="M185" s="18">
        <f t="shared" si="39"/>
      </c>
      <c r="N185" s="18">
        <f t="shared" si="39"/>
      </c>
      <c r="O185" s="18">
        <f t="shared" si="39"/>
      </c>
      <c r="P185" s="18">
        <f t="shared" si="38"/>
      </c>
      <c r="Q185" s="18">
        <f t="shared" si="41"/>
      </c>
      <c r="R185" s="18">
        <f t="shared" si="40"/>
      </c>
      <c r="S185" s="18">
        <f t="shared" si="40"/>
      </c>
      <c r="T185" s="18">
        <f t="shared" si="40"/>
      </c>
      <c r="U185" s="18">
        <f t="shared" si="40"/>
      </c>
      <c r="V185" s="18">
        <f t="shared" si="40"/>
      </c>
      <c r="W185" s="18">
        <f t="shared" si="40"/>
        <v>1119000</v>
      </c>
      <c r="X185" s="18">
        <f t="shared" si="40"/>
      </c>
      <c r="Y185" s="18">
        <f t="shared" si="40"/>
      </c>
      <c r="Z185" s="18">
        <f t="shared" si="40"/>
      </c>
      <c r="AA185" s="18">
        <f t="shared" si="40"/>
      </c>
      <c r="AB185" s="18">
        <f t="shared" si="40"/>
      </c>
    </row>
    <row r="186" spans="2:28" s="1" customFormat="1" ht="12.75">
      <c r="B186" s="55" t="s">
        <v>450</v>
      </c>
      <c r="C186" s="58" t="s">
        <v>322</v>
      </c>
      <c r="D186" s="47">
        <v>1728</v>
      </c>
      <c r="E186" s="62">
        <v>2026</v>
      </c>
      <c r="F186" s="26"/>
      <c r="G186" s="59"/>
      <c r="H186" s="18">
        <f aca="true" t="shared" si="42" ref="H186:O195">IF($E186=(YEAR+H$2),$D186,"")</f>
      </c>
      <c r="I186" s="18">
        <f t="shared" si="42"/>
      </c>
      <c r="J186" s="18">
        <f t="shared" si="42"/>
      </c>
      <c r="K186" s="18">
        <f t="shared" si="42"/>
      </c>
      <c r="L186" s="18">
        <f t="shared" si="42"/>
      </c>
      <c r="M186" s="18">
        <f t="shared" si="42"/>
      </c>
      <c r="N186" s="18">
        <f t="shared" si="42"/>
      </c>
      <c r="O186" s="18">
        <f t="shared" si="42"/>
      </c>
      <c r="P186" s="18">
        <f t="shared" si="38"/>
      </c>
      <c r="Q186" s="18">
        <f t="shared" si="41"/>
      </c>
      <c r="R186" s="18">
        <f aca="true" t="shared" si="43" ref="R186:AB195">IF($E186=(YEAR+R$2),$D186,"")</f>
      </c>
      <c r="S186" s="18">
        <f t="shared" si="43"/>
      </c>
      <c r="T186" s="18">
        <f t="shared" si="43"/>
      </c>
      <c r="U186" s="18">
        <f t="shared" si="43"/>
      </c>
      <c r="V186" s="18">
        <f t="shared" si="43"/>
      </c>
      <c r="W186" s="18">
        <f t="shared" si="43"/>
        <v>1728</v>
      </c>
      <c r="X186" s="18">
        <f t="shared" si="43"/>
      </c>
      <c r="Y186" s="18">
        <f t="shared" si="43"/>
      </c>
      <c r="Z186" s="18">
        <f t="shared" si="43"/>
      </c>
      <c r="AA186" s="18">
        <f t="shared" si="43"/>
      </c>
      <c r="AB186" s="18">
        <f t="shared" si="43"/>
      </c>
    </row>
    <row r="187" spans="2:28" s="1" customFormat="1" ht="12.75">
      <c r="B187" s="55" t="s">
        <v>423</v>
      </c>
      <c r="C187" s="58" t="s">
        <v>322</v>
      </c>
      <c r="D187" s="47">
        <v>133967</v>
      </c>
      <c r="E187" s="62">
        <v>2026</v>
      </c>
      <c r="F187" s="26"/>
      <c r="G187" s="59"/>
      <c r="H187" s="18">
        <f t="shared" si="42"/>
      </c>
      <c r="I187" s="18">
        <f t="shared" si="42"/>
      </c>
      <c r="J187" s="18">
        <f t="shared" si="42"/>
      </c>
      <c r="K187" s="18">
        <f t="shared" si="42"/>
      </c>
      <c r="L187" s="18">
        <f t="shared" si="42"/>
      </c>
      <c r="M187" s="18">
        <f t="shared" si="42"/>
      </c>
      <c r="N187" s="18">
        <f t="shared" si="42"/>
      </c>
      <c r="O187" s="18">
        <f t="shared" si="42"/>
      </c>
      <c r="P187" s="18">
        <f t="shared" si="38"/>
      </c>
      <c r="Q187" s="18">
        <f t="shared" si="41"/>
      </c>
      <c r="R187" s="18">
        <f t="shared" si="43"/>
      </c>
      <c r="S187" s="18">
        <f t="shared" si="43"/>
      </c>
      <c r="T187" s="18">
        <f t="shared" si="43"/>
      </c>
      <c r="U187" s="18">
        <f t="shared" si="43"/>
      </c>
      <c r="V187" s="18">
        <f t="shared" si="43"/>
      </c>
      <c r="W187" s="18">
        <f t="shared" si="43"/>
        <v>133967</v>
      </c>
      <c r="X187" s="18">
        <f t="shared" si="43"/>
      </c>
      <c r="Y187" s="18">
        <f t="shared" si="43"/>
      </c>
      <c r="Z187" s="18">
        <f t="shared" si="43"/>
      </c>
      <c r="AA187" s="18">
        <f t="shared" si="43"/>
      </c>
      <c r="AB187" s="18">
        <f t="shared" si="43"/>
      </c>
    </row>
    <row r="188" spans="2:28" s="1" customFormat="1" ht="12.75">
      <c r="B188" s="55" t="s">
        <v>425</v>
      </c>
      <c r="C188" s="58" t="s">
        <v>322</v>
      </c>
      <c r="D188" s="47">
        <v>80790</v>
      </c>
      <c r="E188" s="62">
        <v>2026</v>
      </c>
      <c r="F188" s="26"/>
      <c r="G188" s="59"/>
      <c r="H188" s="18">
        <f t="shared" si="42"/>
      </c>
      <c r="I188" s="18">
        <f t="shared" si="42"/>
      </c>
      <c r="J188" s="18">
        <f t="shared" si="42"/>
      </c>
      <c r="K188" s="18">
        <f t="shared" si="42"/>
      </c>
      <c r="L188" s="18">
        <f t="shared" si="42"/>
      </c>
      <c r="M188" s="18">
        <f t="shared" si="42"/>
      </c>
      <c r="N188" s="18">
        <f t="shared" si="42"/>
      </c>
      <c r="O188" s="18">
        <f t="shared" si="42"/>
      </c>
      <c r="P188" s="18">
        <f t="shared" si="38"/>
      </c>
      <c r="Q188" s="18">
        <f t="shared" si="41"/>
      </c>
      <c r="R188" s="18">
        <f t="shared" si="43"/>
      </c>
      <c r="S188" s="18">
        <f t="shared" si="43"/>
      </c>
      <c r="T188" s="18">
        <f t="shared" si="43"/>
      </c>
      <c r="U188" s="18">
        <f t="shared" si="43"/>
      </c>
      <c r="V188" s="18">
        <f t="shared" si="43"/>
      </c>
      <c r="W188" s="18">
        <f t="shared" si="43"/>
        <v>80790</v>
      </c>
      <c r="X188" s="18">
        <f t="shared" si="43"/>
      </c>
      <c r="Y188" s="18">
        <f t="shared" si="43"/>
      </c>
      <c r="Z188" s="18">
        <f t="shared" si="43"/>
      </c>
      <c r="AA188" s="18">
        <f t="shared" si="43"/>
      </c>
      <c r="AB188" s="18">
        <f t="shared" si="43"/>
      </c>
    </row>
    <row r="189" spans="2:28" s="1" customFormat="1" ht="12.75">
      <c r="B189" s="55" t="s">
        <v>449</v>
      </c>
      <c r="C189" s="58" t="s">
        <v>322</v>
      </c>
      <c r="D189" s="47">
        <v>1119000</v>
      </c>
      <c r="E189" s="62">
        <v>2027</v>
      </c>
      <c r="F189" s="26"/>
      <c r="G189" s="59"/>
      <c r="H189" s="18">
        <f t="shared" si="42"/>
      </c>
      <c r="I189" s="18">
        <f t="shared" si="42"/>
      </c>
      <c r="J189" s="18">
        <f t="shared" si="42"/>
      </c>
      <c r="K189" s="18">
        <f t="shared" si="42"/>
      </c>
      <c r="L189" s="18">
        <f t="shared" si="42"/>
      </c>
      <c r="M189" s="18">
        <f t="shared" si="42"/>
      </c>
      <c r="N189" s="18">
        <f t="shared" si="42"/>
      </c>
      <c r="O189" s="18">
        <f t="shared" si="42"/>
      </c>
      <c r="P189" s="18">
        <f t="shared" si="38"/>
      </c>
      <c r="Q189" s="18">
        <f t="shared" si="41"/>
      </c>
      <c r="R189" s="18">
        <f t="shared" si="43"/>
      </c>
      <c r="S189" s="18">
        <f t="shared" si="43"/>
      </c>
      <c r="T189" s="18">
        <f t="shared" si="43"/>
      </c>
      <c r="U189" s="18">
        <f t="shared" si="43"/>
      </c>
      <c r="V189" s="18">
        <f t="shared" si="43"/>
      </c>
      <c r="W189" s="18">
        <f t="shared" si="43"/>
      </c>
      <c r="X189" s="18">
        <f t="shared" si="43"/>
        <v>1119000</v>
      </c>
      <c r="Y189" s="18">
        <f t="shared" si="43"/>
      </c>
      <c r="Z189" s="18">
        <f t="shared" si="43"/>
      </c>
      <c r="AA189" s="18">
        <f t="shared" si="43"/>
      </c>
      <c r="AB189" s="18">
        <f t="shared" si="43"/>
      </c>
    </row>
    <row r="190" spans="2:28" s="1" customFormat="1" ht="12.75">
      <c r="B190" s="55" t="s">
        <v>423</v>
      </c>
      <c r="C190" s="58" t="s">
        <v>322</v>
      </c>
      <c r="D190" s="47">
        <v>18292</v>
      </c>
      <c r="E190" s="62">
        <v>2027</v>
      </c>
      <c r="F190" s="26"/>
      <c r="G190" s="59"/>
      <c r="H190" s="18">
        <f t="shared" si="42"/>
      </c>
      <c r="I190" s="18">
        <f t="shared" si="42"/>
      </c>
      <c r="J190" s="18">
        <f t="shared" si="42"/>
      </c>
      <c r="K190" s="18">
        <f t="shared" si="42"/>
      </c>
      <c r="L190" s="18">
        <f t="shared" si="42"/>
      </c>
      <c r="M190" s="18">
        <f t="shared" si="42"/>
      </c>
      <c r="N190" s="18">
        <f t="shared" si="42"/>
      </c>
      <c r="O190" s="18">
        <f t="shared" si="42"/>
      </c>
      <c r="P190" s="18">
        <f t="shared" si="38"/>
      </c>
      <c r="Q190" s="18">
        <f t="shared" si="41"/>
      </c>
      <c r="R190" s="18">
        <f t="shared" si="43"/>
      </c>
      <c r="S190" s="18">
        <f t="shared" si="43"/>
      </c>
      <c r="T190" s="18">
        <f t="shared" si="43"/>
      </c>
      <c r="U190" s="18">
        <f t="shared" si="43"/>
      </c>
      <c r="V190" s="18">
        <f t="shared" si="43"/>
      </c>
      <c r="W190" s="18">
        <f t="shared" si="43"/>
      </c>
      <c r="X190" s="18">
        <f t="shared" si="43"/>
        <v>18292</v>
      </c>
      <c r="Y190" s="18">
        <f t="shared" si="43"/>
      </c>
      <c r="Z190" s="18">
        <f t="shared" si="43"/>
      </c>
      <c r="AA190" s="18">
        <f t="shared" si="43"/>
      </c>
      <c r="AB190" s="18">
        <f t="shared" si="43"/>
      </c>
    </row>
    <row r="191" spans="2:28" s="1" customFormat="1" ht="12.75">
      <c r="B191" s="55" t="s">
        <v>425</v>
      </c>
      <c r="C191" s="58" t="s">
        <v>322</v>
      </c>
      <c r="D191" s="47">
        <v>109752</v>
      </c>
      <c r="E191" s="62">
        <v>2027</v>
      </c>
      <c r="F191" s="26"/>
      <c r="G191" s="59"/>
      <c r="H191" s="18">
        <f t="shared" si="42"/>
      </c>
      <c r="I191" s="18">
        <f t="shared" si="42"/>
      </c>
      <c r="J191" s="18">
        <f t="shared" si="42"/>
      </c>
      <c r="K191" s="18">
        <f t="shared" si="42"/>
      </c>
      <c r="L191" s="18">
        <f t="shared" si="42"/>
      </c>
      <c r="M191" s="18">
        <f t="shared" si="42"/>
      </c>
      <c r="N191" s="18">
        <f t="shared" si="42"/>
      </c>
      <c r="O191" s="18">
        <f t="shared" si="42"/>
      </c>
      <c r="P191" s="18">
        <f t="shared" si="38"/>
      </c>
      <c r="Q191" s="18">
        <f t="shared" si="41"/>
      </c>
      <c r="R191" s="18">
        <f t="shared" si="43"/>
      </c>
      <c r="S191" s="18">
        <f t="shared" si="43"/>
      </c>
      <c r="T191" s="18">
        <f t="shared" si="43"/>
      </c>
      <c r="U191" s="18">
        <f t="shared" si="43"/>
      </c>
      <c r="V191" s="18">
        <f t="shared" si="43"/>
      </c>
      <c r="W191" s="18">
        <f t="shared" si="43"/>
      </c>
      <c r="X191" s="18">
        <f t="shared" si="43"/>
        <v>109752</v>
      </c>
      <c r="Y191" s="18">
        <f t="shared" si="43"/>
      </c>
      <c r="Z191" s="18">
        <f t="shared" si="43"/>
      </c>
      <c r="AA191" s="18">
        <f t="shared" si="43"/>
      </c>
      <c r="AB191" s="18">
        <f t="shared" si="43"/>
      </c>
    </row>
    <row r="192" spans="2:28" s="1" customFormat="1" ht="12.75">
      <c r="B192" s="55" t="s">
        <v>449</v>
      </c>
      <c r="C192" s="58" t="s">
        <v>322</v>
      </c>
      <c r="D192" s="47">
        <v>1119000</v>
      </c>
      <c r="E192" s="62">
        <v>2028</v>
      </c>
      <c r="F192" s="26"/>
      <c r="G192" s="59"/>
      <c r="H192" s="18">
        <f t="shared" si="42"/>
      </c>
      <c r="I192" s="18">
        <f t="shared" si="42"/>
      </c>
      <c r="J192" s="18">
        <f t="shared" si="42"/>
      </c>
      <c r="K192" s="18">
        <f t="shared" si="42"/>
      </c>
      <c r="L192" s="18">
        <f t="shared" si="42"/>
      </c>
      <c r="M192" s="18">
        <f t="shared" si="42"/>
      </c>
      <c r="N192" s="18">
        <f t="shared" si="42"/>
      </c>
      <c r="O192" s="18">
        <f t="shared" si="42"/>
      </c>
      <c r="P192" s="18">
        <f t="shared" si="38"/>
      </c>
      <c r="Q192" s="18">
        <f t="shared" si="41"/>
      </c>
      <c r="R192" s="18">
        <f t="shared" si="43"/>
      </c>
      <c r="S192" s="18">
        <f t="shared" si="43"/>
      </c>
      <c r="T192" s="18">
        <f t="shared" si="43"/>
      </c>
      <c r="U192" s="18">
        <f t="shared" si="43"/>
      </c>
      <c r="V192" s="18">
        <f t="shared" si="43"/>
      </c>
      <c r="W192" s="18">
        <f t="shared" si="43"/>
      </c>
      <c r="X192" s="18">
        <f t="shared" si="43"/>
      </c>
      <c r="Y192" s="18">
        <f t="shared" si="43"/>
        <v>1119000</v>
      </c>
      <c r="Z192" s="18">
        <f t="shared" si="43"/>
      </c>
      <c r="AA192" s="18">
        <f t="shared" si="43"/>
      </c>
      <c r="AB192" s="18">
        <f t="shared" si="43"/>
      </c>
    </row>
    <row r="193" spans="2:28" s="1" customFormat="1" ht="12.75">
      <c r="B193" s="55" t="s">
        <v>450</v>
      </c>
      <c r="C193" s="58" t="s">
        <v>322</v>
      </c>
      <c r="D193" s="47">
        <v>28408</v>
      </c>
      <c r="E193" s="62">
        <v>2028</v>
      </c>
      <c r="F193" s="26"/>
      <c r="G193" s="59"/>
      <c r="H193" s="18">
        <f t="shared" si="42"/>
      </c>
      <c r="I193" s="18">
        <f t="shared" si="42"/>
      </c>
      <c r="J193" s="18">
        <f t="shared" si="42"/>
      </c>
      <c r="K193" s="18">
        <f t="shared" si="42"/>
      </c>
      <c r="L193" s="18">
        <f t="shared" si="42"/>
      </c>
      <c r="M193" s="18">
        <f t="shared" si="42"/>
      </c>
      <c r="N193" s="18">
        <f t="shared" si="42"/>
      </c>
      <c r="O193" s="18">
        <f t="shared" si="42"/>
      </c>
      <c r="P193" s="18">
        <f t="shared" si="38"/>
      </c>
      <c r="Q193" s="18">
        <f t="shared" si="41"/>
      </c>
      <c r="R193" s="18">
        <f t="shared" si="43"/>
      </c>
      <c r="S193" s="18">
        <f t="shared" si="43"/>
      </c>
      <c r="T193" s="18">
        <f t="shared" si="43"/>
      </c>
      <c r="U193" s="18">
        <f t="shared" si="43"/>
      </c>
      <c r="V193" s="18">
        <f t="shared" si="43"/>
      </c>
      <c r="W193" s="18">
        <f t="shared" si="43"/>
      </c>
      <c r="X193" s="18">
        <f t="shared" si="43"/>
      </c>
      <c r="Y193" s="18">
        <f t="shared" si="43"/>
        <v>28408</v>
      </c>
      <c r="Z193" s="18">
        <f t="shared" si="43"/>
      </c>
      <c r="AA193" s="18">
        <f t="shared" si="43"/>
      </c>
      <c r="AB193" s="18">
        <f t="shared" si="43"/>
      </c>
    </row>
    <row r="194" spans="2:28" s="1" customFormat="1" ht="12.75">
      <c r="B194" s="55" t="s">
        <v>454</v>
      </c>
      <c r="C194" s="58" t="s">
        <v>322</v>
      </c>
      <c r="D194" s="47">
        <v>30206</v>
      </c>
      <c r="E194" s="62">
        <v>2028</v>
      </c>
      <c r="F194" s="26"/>
      <c r="G194" s="59"/>
      <c r="H194" s="18">
        <f t="shared" si="42"/>
      </c>
      <c r="I194" s="18">
        <f t="shared" si="42"/>
      </c>
      <c r="J194" s="18">
        <f t="shared" si="42"/>
      </c>
      <c r="K194" s="18">
        <f t="shared" si="42"/>
      </c>
      <c r="L194" s="18">
        <f t="shared" si="42"/>
      </c>
      <c r="M194" s="18">
        <f t="shared" si="42"/>
      </c>
      <c r="N194" s="18">
        <f t="shared" si="42"/>
      </c>
      <c r="O194" s="18">
        <f t="shared" si="42"/>
      </c>
      <c r="P194" s="18">
        <f t="shared" si="38"/>
      </c>
      <c r="Q194" s="18">
        <f t="shared" si="41"/>
      </c>
      <c r="R194" s="18">
        <f t="shared" si="43"/>
      </c>
      <c r="S194" s="18">
        <f t="shared" si="43"/>
      </c>
      <c r="T194" s="18">
        <f t="shared" si="43"/>
      </c>
      <c r="U194" s="18">
        <f t="shared" si="43"/>
      </c>
      <c r="V194" s="18">
        <f t="shared" si="43"/>
      </c>
      <c r="W194" s="18">
        <f t="shared" si="43"/>
      </c>
      <c r="X194" s="18">
        <f t="shared" si="43"/>
      </c>
      <c r="Y194" s="18">
        <f t="shared" si="43"/>
        <v>30206</v>
      </c>
      <c r="Z194" s="18">
        <f t="shared" si="43"/>
      </c>
      <c r="AA194" s="18">
        <f t="shared" si="43"/>
      </c>
      <c r="AB194" s="18">
        <f t="shared" si="43"/>
      </c>
    </row>
    <row r="195" spans="2:28" s="1" customFormat="1" ht="12.75">
      <c r="B195" s="55" t="s">
        <v>423</v>
      </c>
      <c r="C195" s="58" t="s">
        <v>322</v>
      </c>
      <c r="D195" s="47">
        <v>22865</v>
      </c>
      <c r="E195" s="62">
        <v>2028</v>
      </c>
      <c r="F195" s="26"/>
      <c r="G195" s="59"/>
      <c r="H195" s="18">
        <f t="shared" si="42"/>
      </c>
      <c r="I195" s="18">
        <f t="shared" si="42"/>
      </c>
      <c r="J195" s="18">
        <f t="shared" si="42"/>
      </c>
      <c r="K195" s="18">
        <f t="shared" si="42"/>
      </c>
      <c r="L195" s="18">
        <f t="shared" si="42"/>
      </c>
      <c r="M195" s="18">
        <f t="shared" si="42"/>
      </c>
      <c r="N195" s="18">
        <f t="shared" si="42"/>
      </c>
      <c r="O195" s="18">
        <f t="shared" si="42"/>
      </c>
      <c r="P195" s="18">
        <f t="shared" si="38"/>
      </c>
      <c r="Q195" s="18">
        <f t="shared" si="41"/>
      </c>
      <c r="R195" s="18">
        <f t="shared" si="43"/>
      </c>
      <c r="S195" s="18">
        <f t="shared" si="43"/>
      </c>
      <c r="T195" s="18">
        <f t="shared" si="43"/>
      </c>
      <c r="U195" s="18">
        <f t="shared" si="43"/>
      </c>
      <c r="V195" s="18">
        <f t="shared" si="43"/>
      </c>
      <c r="W195" s="18">
        <f t="shared" si="43"/>
      </c>
      <c r="X195" s="18">
        <f t="shared" si="43"/>
      </c>
      <c r="Y195" s="18">
        <f t="shared" si="43"/>
        <v>22865</v>
      </c>
      <c r="Z195" s="18">
        <f t="shared" si="43"/>
      </c>
      <c r="AA195" s="18">
        <f t="shared" si="43"/>
      </c>
      <c r="AB195" s="18">
        <f t="shared" si="43"/>
      </c>
    </row>
    <row r="196" spans="2:28" s="1" customFormat="1" ht="12.75">
      <c r="B196" s="55" t="s">
        <v>452</v>
      </c>
      <c r="C196" s="58" t="s">
        <v>322</v>
      </c>
      <c r="D196" s="47">
        <v>20000</v>
      </c>
      <c r="E196" s="62">
        <v>2029</v>
      </c>
      <c r="F196" s="26"/>
      <c r="G196" s="59"/>
      <c r="H196" s="18">
        <f aca="true" t="shared" si="44" ref="H196:O205">IF($E196=(YEAR+H$2),$D196,"")</f>
      </c>
      <c r="I196" s="18">
        <f t="shared" si="44"/>
      </c>
      <c r="J196" s="18">
        <f t="shared" si="44"/>
      </c>
      <c r="K196" s="18">
        <f t="shared" si="44"/>
      </c>
      <c r="L196" s="18">
        <f t="shared" si="44"/>
      </c>
      <c r="M196" s="18">
        <f t="shared" si="44"/>
      </c>
      <c r="N196" s="18">
        <f t="shared" si="44"/>
      </c>
      <c r="O196" s="18">
        <f t="shared" si="44"/>
      </c>
      <c r="P196" s="18">
        <f t="shared" si="38"/>
      </c>
      <c r="Q196" s="18">
        <f t="shared" si="41"/>
      </c>
      <c r="R196" s="18">
        <f aca="true" t="shared" si="45" ref="R196:AB205">IF($E196=(YEAR+R$2),$D196,"")</f>
      </c>
      <c r="S196" s="18">
        <f t="shared" si="45"/>
      </c>
      <c r="T196" s="18">
        <f t="shared" si="45"/>
      </c>
      <c r="U196" s="18">
        <f t="shared" si="45"/>
      </c>
      <c r="V196" s="18">
        <f t="shared" si="45"/>
      </c>
      <c r="W196" s="18">
        <f t="shared" si="45"/>
      </c>
      <c r="X196" s="18">
        <f t="shared" si="45"/>
      </c>
      <c r="Y196" s="18">
        <f t="shared" si="45"/>
      </c>
      <c r="Z196" s="18">
        <f t="shared" si="45"/>
        <v>20000</v>
      </c>
      <c r="AA196" s="18">
        <f t="shared" si="45"/>
      </c>
      <c r="AB196" s="18">
        <f t="shared" si="45"/>
      </c>
    </row>
    <row r="197" spans="2:28" s="1" customFormat="1" ht="12.75">
      <c r="B197" s="55" t="s">
        <v>450</v>
      </c>
      <c r="C197" s="58" t="s">
        <v>322</v>
      </c>
      <c r="D197" s="47">
        <v>10761</v>
      </c>
      <c r="E197" s="62">
        <v>2029</v>
      </c>
      <c r="F197" s="26"/>
      <c r="G197" s="59"/>
      <c r="H197" s="18">
        <f t="shared" si="44"/>
      </c>
      <c r="I197" s="18">
        <f t="shared" si="44"/>
      </c>
      <c r="J197" s="18">
        <f t="shared" si="44"/>
      </c>
      <c r="K197" s="18">
        <f t="shared" si="44"/>
      </c>
      <c r="L197" s="18">
        <f t="shared" si="44"/>
      </c>
      <c r="M197" s="18">
        <f t="shared" si="44"/>
      </c>
      <c r="N197" s="18">
        <f t="shared" si="44"/>
      </c>
      <c r="O197" s="18">
        <f t="shared" si="44"/>
      </c>
      <c r="P197" s="18">
        <f t="shared" si="38"/>
      </c>
      <c r="Q197" s="18">
        <f t="shared" si="41"/>
      </c>
      <c r="R197" s="18">
        <f t="shared" si="45"/>
      </c>
      <c r="S197" s="18">
        <f t="shared" si="45"/>
      </c>
      <c r="T197" s="18">
        <f t="shared" si="45"/>
      </c>
      <c r="U197" s="18">
        <f t="shared" si="45"/>
      </c>
      <c r="V197" s="18">
        <f t="shared" si="45"/>
      </c>
      <c r="W197" s="18">
        <f t="shared" si="45"/>
      </c>
      <c r="X197" s="18">
        <f t="shared" si="45"/>
      </c>
      <c r="Y197" s="18">
        <f t="shared" si="45"/>
      </c>
      <c r="Z197" s="18">
        <f t="shared" si="45"/>
        <v>10761</v>
      </c>
      <c r="AA197" s="18">
        <f t="shared" si="45"/>
      </c>
      <c r="AB197" s="18">
        <f t="shared" si="45"/>
      </c>
    </row>
    <row r="198" spans="2:28" s="1" customFormat="1" ht="12.75">
      <c r="B198" s="55" t="s">
        <v>455</v>
      </c>
      <c r="C198" s="58" t="s">
        <v>322</v>
      </c>
      <c r="D198" s="47">
        <v>18185</v>
      </c>
      <c r="E198" s="62">
        <v>2029</v>
      </c>
      <c r="F198" s="26"/>
      <c r="G198" s="59"/>
      <c r="H198" s="18">
        <f t="shared" si="44"/>
      </c>
      <c r="I198" s="18">
        <f t="shared" si="44"/>
      </c>
      <c r="J198" s="18">
        <f t="shared" si="44"/>
      </c>
      <c r="K198" s="18">
        <f t="shared" si="44"/>
      </c>
      <c r="L198" s="18">
        <f t="shared" si="44"/>
      </c>
      <c r="M198" s="18">
        <f t="shared" si="44"/>
      </c>
      <c r="N198" s="18">
        <f t="shared" si="44"/>
      </c>
      <c r="O198" s="18">
        <f t="shared" si="44"/>
      </c>
      <c r="P198" s="18">
        <f t="shared" si="38"/>
      </c>
      <c r="Q198" s="18">
        <f t="shared" si="41"/>
      </c>
      <c r="R198" s="18">
        <f t="shared" si="45"/>
      </c>
      <c r="S198" s="18">
        <f t="shared" si="45"/>
      </c>
      <c r="T198" s="18">
        <f t="shared" si="45"/>
      </c>
      <c r="U198" s="18">
        <f t="shared" si="45"/>
      </c>
      <c r="V198" s="18">
        <f t="shared" si="45"/>
      </c>
      <c r="W198" s="18">
        <f t="shared" si="45"/>
      </c>
      <c r="X198" s="18">
        <f t="shared" si="45"/>
      </c>
      <c r="Y198" s="18">
        <f t="shared" si="45"/>
      </c>
      <c r="Z198" s="18">
        <f t="shared" si="45"/>
        <v>18185</v>
      </c>
      <c r="AA198" s="18">
        <f t="shared" si="45"/>
      </c>
      <c r="AB198" s="18">
        <f t="shared" si="45"/>
      </c>
    </row>
    <row r="199" spans="2:28" s="1" customFormat="1" ht="12.75">
      <c r="B199" s="55" t="s">
        <v>432</v>
      </c>
      <c r="C199" s="58" t="s">
        <v>322</v>
      </c>
      <c r="D199" s="47">
        <v>57116</v>
      </c>
      <c r="E199" s="62">
        <v>2029</v>
      </c>
      <c r="F199" s="26"/>
      <c r="G199" s="59"/>
      <c r="H199" s="18">
        <f t="shared" si="44"/>
      </c>
      <c r="I199" s="18">
        <f t="shared" si="44"/>
      </c>
      <c r="J199" s="18">
        <f t="shared" si="44"/>
      </c>
      <c r="K199" s="18">
        <f t="shared" si="44"/>
      </c>
      <c r="L199" s="18">
        <f t="shared" si="44"/>
      </c>
      <c r="M199" s="18">
        <f t="shared" si="44"/>
      </c>
      <c r="N199" s="18">
        <f t="shared" si="44"/>
      </c>
      <c r="O199" s="18">
        <f t="shared" si="44"/>
      </c>
      <c r="P199" s="18">
        <f t="shared" si="38"/>
      </c>
      <c r="Q199" s="18">
        <f t="shared" si="41"/>
      </c>
      <c r="R199" s="18">
        <f t="shared" si="45"/>
      </c>
      <c r="S199" s="18">
        <f t="shared" si="45"/>
      </c>
      <c r="T199" s="18">
        <f t="shared" si="45"/>
      </c>
      <c r="U199" s="18">
        <f t="shared" si="45"/>
      </c>
      <c r="V199" s="18">
        <f t="shared" si="45"/>
      </c>
      <c r="W199" s="18">
        <f t="shared" si="45"/>
      </c>
      <c r="X199" s="18">
        <f t="shared" si="45"/>
      </c>
      <c r="Y199" s="18">
        <f t="shared" si="45"/>
      </c>
      <c r="Z199" s="18">
        <f t="shared" si="45"/>
        <v>57116</v>
      </c>
      <c r="AA199" s="18">
        <f t="shared" si="45"/>
      </c>
      <c r="AB199" s="18">
        <f t="shared" si="45"/>
      </c>
    </row>
    <row r="200" spans="2:28" s="1" customFormat="1" ht="12.75">
      <c r="B200" s="55" t="s">
        <v>425</v>
      </c>
      <c r="C200" s="58" t="s">
        <v>322</v>
      </c>
      <c r="D200" s="47">
        <v>64022</v>
      </c>
      <c r="E200" s="62">
        <v>2029</v>
      </c>
      <c r="F200" s="26"/>
      <c r="G200" s="59"/>
      <c r="H200" s="18">
        <f t="shared" si="44"/>
      </c>
      <c r="I200" s="18">
        <f t="shared" si="44"/>
      </c>
      <c r="J200" s="18">
        <f t="shared" si="44"/>
      </c>
      <c r="K200" s="18">
        <f t="shared" si="44"/>
      </c>
      <c r="L200" s="18">
        <f t="shared" si="44"/>
      </c>
      <c r="M200" s="18">
        <f t="shared" si="44"/>
      </c>
      <c r="N200" s="18">
        <f t="shared" si="44"/>
      </c>
      <c r="O200" s="18">
        <f t="shared" si="44"/>
      </c>
      <c r="P200" s="18">
        <f t="shared" si="38"/>
      </c>
      <c r="Q200" s="18">
        <f t="shared" si="41"/>
      </c>
      <c r="R200" s="18">
        <f t="shared" si="45"/>
      </c>
      <c r="S200" s="18">
        <f t="shared" si="45"/>
      </c>
      <c r="T200" s="18">
        <f t="shared" si="45"/>
      </c>
      <c r="U200" s="18">
        <f t="shared" si="45"/>
      </c>
      <c r="V200" s="18">
        <f t="shared" si="45"/>
      </c>
      <c r="W200" s="18">
        <f t="shared" si="45"/>
      </c>
      <c r="X200" s="18">
        <f t="shared" si="45"/>
      </c>
      <c r="Y200" s="18">
        <f t="shared" si="45"/>
      </c>
      <c r="Z200" s="18">
        <f t="shared" si="45"/>
        <v>64022</v>
      </c>
      <c r="AA200" s="18">
        <f t="shared" si="45"/>
      </c>
      <c r="AB200" s="18">
        <f t="shared" si="45"/>
      </c>
    </row>
    <row r="201" spans="2:28" s="1" customFormat="1" ht="12.75">
      <c r="B201" s="55" t="s">
        <v>428</v>
      </c>
      <c r="C201" s="58" t="s">
        <v>322</v>
      </c>
      <c r="D201" s="47">
        <v>413142</v>
      </c>
      <c r="E201" s="62">
        <v>2030</v>
      </c>
      <c r="F201" s="26"/>
      <c r="G201" s="59"/>
      <c r="H201" s="18">
        <f t="shared" si="44"/>
      </c>
      <c r="I201" s="18">
        <f t="shared" si="44"/>
      </c>
      <c r="J201" s="18">
        <f t="shared" si="44"/>
      </c>
      <c r="K201" s="18">
        <f t="shared" si="44"/>
      </c>
      <c r="L201" s="18">
        <f t="shared" si="44"/>
      </c>
      <c r="M201" s="18">
        <f t="shared" si="44"/>
      </c>
      <c r="N201" s="18">
        <f t="shared" si="44"/>
      </c>
      <c r="O201" s="18">
        <f t="shared" si="44"/>
      </c>
      <c r="P201" s="18">
        <f t="shared" si="38"/>
      </c>
      <c r="Q201" s="18">
        <f t="shared" si="41"/>
      </c>
      <c r="R201" s="18">
        <f t="shared" si="45"/>
      </c>
      <c r="S201" s="18">
        <f t="shared" si="45"/>
      </c>
      <c r="T201" s="18">
        <f t="shared" si="45"/>
      </c>
      <c r="U201" s="18">
        <f t="shared" si="45"/>
      </c>
      <c r="V201" s="18">
        <f t="shared" si="45"/>
      </c>
      <c r="W201" s="18">
        <f t="shared" si="45"/>
      </c>
      <c r="X201" s="18">
        <f t="shared" si="45"/>
      </c>
      <c r="Y201" s="18">
        <f t="shared" si="45"/>
      </c>
      <c r="Z201" s="18">
        <f t="shared" si="45"/>
      </c>
      <c r="AA201" s="18">
        <f t="shared" si="45"/>
        <v>413142</v>
      </c>
      <c r="AB201" s="18">
        <f t="shared" si="45"/>
      </c>
    </row>
    <row r="202" spans="2:28" s="1" customFormat="1" ht="12.75">
      <c r="B202" s="55" t="s">
        <v>450</v>
      </c>
      <c r="C202" s="58" t="s">
        <v>322</v>
      </c>
      <c r="D202" s="47">
        <v>50325</v>
      </c>
      <c r="E202" s="62">
        <v>2030</v>
      </c>
      <c r="F202" s="26"/>
      <c r="G202" s="59"/>
      <c r="H202" s="18">
        <f t="shared" si="44"/>
      </c>
      <c r="I202" s="18">
        <f t="shared" si="44"/>
      </c>
      <c r="J202" s="18">
        <f t="shared" si="44"/>
      </c>
      <c r="K202" s="18">
        <f t="shared" si="44"/>
      </c>
      <c r="L202" s="18">
        <f t="shared" si="44"/>
      </c>
      <c r="M202" s="18">
        <f t="shared" si="44"/>
      </c>
      <c r="N202" s="18">
        <f t="shared" si="44"/>
      </c>
      <c r="O202" s="18">
        <f t="shared" si="44"/>
      </c>
      <c r="P202" s="18">
        <f aca="true" t="shared" si="46" ref="P202:P235">IF($E202=(YEAR+P$2),$D202,"")</f>
      </c>
      <c r="Q202" s="18">
        <f t="shared" si="41"/>
      </c>
      <c r="R202" s="18">
        <f t="shared" si="45"/>
      </c>
      <c r="S202" s="18">
        <f t="shared" si="45"/>
      </c>
      <c r="T202" s="18">
        <f t="shared" si="45"/>
      </c>
      <c r="U202" s="18">
        <f t="shared" si="45"/>
      </c>
      <c r="V202" s="18">
        <f t="shared" si="45"/>
      </c>
      <c r="W202" s="18">
        <f t="shared" si="45"/>
      </c>
      <c r="X202" s="18">
        <f t="shared" si="45"/>
      </c>
      <c r="Y202" s="18">
        <f t="shared" si="45"/>
      </c>
      <c r="Z202" s="18">
        <f t="shared" si="45"/>
      </c>
      <c r="AA202" s="18">
        <f t="shared" si="45"/>
        <v>50325</v>
      </c>
      <c r="AB202" s="18">
        <f t="shared" si="45"/>
      </c>
    </row>
    <row r="203" spans="2:28" s="1" customFormat="1" ht="12.75">
      <c r="B203" s="55" t="s">
        <v>423</v>
      </c>
      <c r="C203" s="58" t="s">
        <v>322</v>
      </c>
      <c r="D203" s="47">
        <v>179979</v>
      </c>
      <c r="E203" s="62">
        <v>2030</v>
      </c>
      <c r="F203" s="26"/>
      <c r="G203" s="59"/>
      <c r="H203" s="18">
        <f t="shared" si="44"/>
      </c>
      <c r="I203" s="18">
        <f t="shared" si="44"/>
      </c>
      <c r="J203" s="18">
        <f t="shared" si="44"/>
      </c>
      <c r="K203" s="18">
        <f t="shared" si="44"/>
      </c>
      <c r="L203" s="18">
        <f t="shared" si="44"/>
      </c>
      <c r="M203" s="18">
        <f t="shared" si="44"/>
      </c>
      <c r="N203" s="18">
        <f t="shared" si="44"/>
      </c>
      <c r="O203" s="18">
        <f t="shared" si="44"/>
      </c>
      <c r="P203" s="18">
        <f t="shared" si="46"/>
      </c>
      <c r="Q203" s="18">
        <f t="shared" si="41"/>
      </c>
      <c r="R203" s="18">
        <f t="shared" si="45"/>
      </c>
      <c r="S203" s="18">
        <f t="shared" si="45"/>
      </c>
      <c r="T203" s="18">
        <f t="shared" si="45"/>
      </c>
      <c r="U203" s="18">
        <f t="shared" si="45"/>
      </c>
      <c r="V203" s="18">
        <f t="shared" si="45"/>
      </c>
      <c r="W203" s="18">
        <f t="shared" si="45"/>
      </c>
      <c r="X203" s="18">
        <f t="shared" si="45"/>
      </c>
      <c r="Y203" s="18">
        <f t="shared" si="45"/>
      </c>
      <c r="Z203" s="18">
        <f t="shared" si="45"/>
      </c>
      <c r="AA203" s="18">
        <f t="shared" si="45"/>
        <v>179979</v>
      </c>
      <c r="AB203" s="18">
        <f t="shared" si="45"/>
      </c>
    </row>
    <row r="204" spans="2:28" s="1" customFormat="1" ht="12.75">
      <c r="B204" s="55" t="s">
        <v>450</v>
      </c>
      <c r="C204" s="58" t="s">
        <v>322</v>
      </c>
      <c r="D204" s="47">
        <v>6538</v>
      </c>
      <c r="E204" s="62">
        <v>2031</v>
      </c>
      <c r="F204" s="26"/>
      <c r="G204" s="59"/>
      <c r="H204" s="18">
        <f t="shared" si="44"/>
      </c>
      <c r="I204" s="18">
        <f t="shared" si="44"/>
      </c>
      <c r="J204" s="18">
        <f t="shared" si="44"/>
      </c>
      <c r="K204" s="18">
        <f t="shared" si="44"/>
      </c>
      <c r="L204" s="18">
        <f t="shared" si="44"/>
      </c>
      <c r="M204" s="18">
        <f t="shared" si="44"/>
      </c>
      <c r="N204" s="18">
        <f t="shared" si="44"/>
      </c>
      <c r="O204" s="18">
        <f t="shared" si="44"/>
      </c>
      <c r="P204" s="18">
        <f t="shared" si="46"/>
      </c>
      <c r="Q204" s="18">
        <f t="shared" si="41"/>
      </c>
      <c r="R204" s="18">
        <f t="shared" si="45"/>
      </c>
      <c r="S204" s="18">
        <f t="shared" si="45"/>
      </c>
      <c r="T204" s="18">
        <f t="shared" si="45"/>
      </c>
      <c r="U204" s="18">
        <f t="shared" si="45"/>
      </c>
      <c r="V204" s="18">
        <f t="shared" si="45"/>
      </c>
      <c r="W204" s="18">
        <f t="shared" si="45"/>
      </c>
      <c r="X204" s="18">
        <f t="shared" si="45"/>
      </c>
      <c r="Y204" s="18">
        <f t="shared" si="45"/>
      </c>
      <c r="Z204" s="18">
        <f t="shared" si="45"/>
      </c>
      <c r="AA204" s="18">
        <f t="shared" si="45"/>
      </c>
      <c r="AB204" s="18">
        <f t="shared" si="45"/>
        <v>6538</v>
      </c>
    </row>
    <row r="205" spans="2:28" s="1" customFormat="1" ht="12.75">
      <c r="B205" s="55" t="s">
        <v>454</v>
      </c>
      <c r="C205" s="58" t="s">
        <v>322</v>
      </c>
      <c r="D205" s="47">
        <v>21095</v>
      </c>
      <c r="E205" s="62">
        <v>2031</v>
      </c>
      <c r="F205" s="26"/>
      <c r="G205" s="59"/>
      <c r="H205" s="18">
        <f t="shared" si="44"/>
      </c>
      <c r="I205" s="18">
        <f t="shared" si="44"/>
      </c>
      <c r="J205" s="18">
        <f t="shared" si="44"/>
      </c>
      <c r="K205" s="18">
        <f t="shared" si="44"/>
      </c>
      <c r="L205" s="18">
        <f t="shared" si="44"/>
      </c>
      <c r="M205" s="18">
        <f t="shared" si="44"/>
      </c>
      <c r="N205" s="18">
        <f t="shared" si="44"/>
      </c>
      <c r="O205" s="18">
        <f t="shared" si="44"/>
      </c>
      <c r="P205" s="18">
        <f t="shared" si="46"/>
      </c>
      <c r="Q205" s="18">
        <f t="shared" si="41"/>
      </c>
      <c r="R205" s="18">
        <f t="shared" si="45"/>
      </c>
      <c r="S205" s="18">
        <f t="shared" si="45"/>
      </c>
      <c r="T205" s="18">
        <f t="shared" si="45"/>
      </c>
      <c r="U205" s="18">
        <f t="shared" si="45"/>
      </c>
      <c r="V205" s="18">
        <f t="shared" si="45"/>
      </c>
      <c r="W205" s="18">
        <f t="shared" si="45"/>
      </c>
      <c r="X205" s="18">
        <f t="shared" si="45"/>
      </c>
      <c r="Y205" s="18">
        <f t="shared" si="45"/>
      </c>
      <c r="Z205" s="18">
        <f t="shared" si="45"/>
      </c>
      <c r="AA205" s="18">
        <f t="shared" si="45"/>
      </c>
      <c r="AB205" s="18">
        <f t="shared" si="45"/>
        <v>21095</v>
      </c>
    </row>
    <row r="206" spans="2:28" s="1" customFormat="1" ht="12.75">
      <c r="B206" s="55" t="s">
        <v>423</v>
      </c>
      <c r="C206" s="58" t="s">
        <v>322</v>
      </c>
      <c r="D206" s="47">
        <v>3172</v>
      </c>
      <c r="E206" s="62">
        <v>2031</v>
      </c>
      <c r="F206" s="26"/>
      <c r="G206" s="59"/>
      <c r="H206" s="18">
        <f aca="true" t="shared" si="47" ref="H206:O215">IF($E206=(YEAR+H$2),$D206,"")</f>
      </c>
      <c r="I206" s="18">
        <f t="shared" si="47"/>
      </c>
      <c r="J206" s="18">
        <f t="shared" si="47"/>
      </c>
      <c r="K206" s="18">
        <f t="shared" si="47"/>
      </c>
      <c r="L206" s="18">
        <f t="shared" si="47"/>
      </c>
      <c r="M206" s="18">
        <f t="shared" si="47"/>
      </c>
      <c r="N206" s="18">
        <f t="shared" si="47"/>
      </c>
      <c r="O206" s="18">
        <f t="shared" si="47"/>
      </c>
      <c r="P206" s="18">
        <f t="shared" si="46"/>
      </c>
      <c r="Q206" s="18">
        <f t="shared" si="41"/>
      </c>
      <c r="R206" s="18">
        <f aca="true" t="shared" si="48" ref="R206:AB215">IF($E206=(YEAR+R$2),$D206,"")</f>
      </c>
      <c r="S206" s="18">
        <f t="shared" si="48"/>
      </c>
      <c r="T206" s="18">
        <f t="shared" si="48"/>
      </c>
      <c r="U206" s="18">
        <f t="shared" si="48"/>
      </c>
      <c r="V206" s="18">
        <f t="shared" si="48"/>
      </c>
      <c r="W206" s="18">
        <f t="shared" si="48"/>
      </c>
      <c r="X206" s="18">
        <f t="shared" si="48"/>
      </c>
      <c r="Y206" s="18">
        <f t="shared" si="48"/>
      </c>
      <c r="Z206" s="18">
        <f t="shared" si="48"/>
      </c>
      <c r="AA206" s="18">
        <f t="shared" si="48"/>
      </c>
      <c r="AB206" s="18">
        <f t="shared" si="48"/>
        <v>3172</v>
      </c>
    </row>
    <row r="207" spans="2:28" s="1" customFormat="1" ht="12.75">
      <c r="B207" s="55" t="s">
        <v>456</v>
      </c>
      <c r="C207" s="58" t="s">
        <v>322</v>
      </c>
      <c r="D207" s="47">
        <v>4000</v>
      </c>
      <c r="E207" s="62">
        <v>2031</v>
      </c>
      <c r="F207" s="26"/>
      <c r="G207" s="59"/>
      <c r="H207" s="18">
        <f t="shared" si="47"/>
      </c>
      <c r="I207" s="18">
        <f t="shared" si="47"/>
      </c>
      <c r="J207" s="18">
        <f t="shared" si="47"/>
      </c>
      <c r="K207" s="18">
        <f t="shared" si="47"/>
      </c>
      <c r="L207" s="18">
        <f t="shared" si="47"/>
      </c>
      <c r="M207" s="18">
        <f t="shared" si="47"/>
      </c>
      <c r="N207" s="18">
        <f t="shared" si="47"/>
      </c>
      <c r="O207" s="18">
        <f t="shared" si="47"/>
      </c>
      <c r="P207" s="18">
        <f t="shared" si="46"/>
      </c>
      <c r="Q207" s="18">
        <f t="shared" si="41"/>
      </c>
      <c r="R207" s="18">
        <f t="shared" si="48"/>
      </c>
      <c r="S207" s="18">
        <f t="shared" si="48"/>
      </c>
      <c r="T207" s="18">
        <f t="shared" si="48"/>
      </c>
      <c r="U207" s="18">
        <f t="shared" si="48"/>
      </c>
      <c r="V207" s="18">
        <f t="shared" si="48"/>
      </c>
      <c r="W207" s="18">
        <f t="shared" si="48"/>
      </c>
      <c r="X207" s="18">
        <f t="shared" si="48"/>
      </c>
      <c r="Y207" s="18">
        <f t="shared" si="48"/>
      </c>
      <c r="Z207" s="18">
        <f t="shared" si="48"/>
      </c>
      <c r="AA207" s="18">
        <f t="shared" si="48"/>
      </c>
      <c r="AB207" s="18">
        <f t="shared" si="48"/>
        <v>4000</v>
      </c>
    </row>
    <row r="208" spans="2:28" s="1" customFormat="1" ht="12.75">
      <c r="B208" s="55" t="s">
        <v>425</v>
      </c>
      <c r="C208" s="58" t="s">
        <v>322</v>
      </c>
      <c r="D208" s="47">
        <v>64302</v>
      </c>
      <c r="E208" s="62">
        <v>2031</v>
      </c>
      <c r="F208" s="26"/>
      <c r="G208" s="59"/>
      <c r="H208" s="18">
        <f t="shared" si="47"/>
      </c>
      <c r="I208" s="18">
        <f t="shared" si="47"/>
      </c>
      <c r="J208" s="18">
        <f t="shared" si="47"/>
      </c>
      <c r="K208" s="18">
        <f t="shared" si="47"/>
      </c>
      <c r="L208" s="18">
        <f t="shared" si="47"/>
      </c>
      <c r="M208" s="18">
        <f t="shared" si="47"/>
      </c>
      <c r="N208" s="18">
        <f t="shared" si="47"/>
      </c>
      <c r="O208" s="18">
        <f t="shared" si="47"/>
      </c>
      <c r="P208" s="18">
        <f t="shared" si="46"/>
      </c>
      <c r="Q208" s="18">
        <f t="shared" si="41"/>
      </c>
      <c r="R208" s="18">
        <f t="shared" si="48"/>
      </c>
      <c r="S208" s="18">
        <f t="shared" si="48"/>
      </c>
      <c r="T208" s="18">
        <f t="shared" si="48"/>
      </c>
      <c r="U208" s="18">
        <f t="shared" si="48"/>
      </c>
      <c r="V208" s="18">
        <f t="shared" si="48"/>
      </c>
      <c r="W208" s="18">
        <f t="shared" si="48"/>
      </c>
      <c r="X208" s="18">
        <f t="shared" si="48"/>
      </c>
      <c r="Y208" s="18">
        <f t="shared" si="48"/>
      </c>
      <c r="Z208" s="18">
        <f t="shared" si="48"/>
      </c>
      <c r="AA208" s="18">
        <f t="shared" si="48"/>
      </c>
      <c r="AB208" s="18">
        <f t="shared" si="48"/>
        <v>64302</v>
      </c>
    </row>
    <row r="209" spans="2:28" s="1" customFormat="1" ht="12.75">
      <c r="B209" s="55" t="s">
        <v>451</v>
      </c>
      <c r="C209" s="58" t="s">
        <v>322</v>
      </c>
      <c r="D209" s="47">
        <v>3000</v>
      </c>
      <c r="E209" s="62">
        <v>2032</v>
      </c>
      <c r="F209" s="26"/>
      <c r="G209" s="59"/>
      <c r="H209" s="18">
        <f t="shared" si="47"/>
      </c>
      <c r="I209" s="18">
        <f t="shared" si="47"/>
      </c>
      <c r="J209" s="18">
        <f t="shared" si="47"/>
      </c>
      <c r="K209" s="18">
        <f t="shared" si="47"/>
      </c>
      <c r="L209" s="18">
        <f t="shared" si="47"/>
      </c>
      <c r="M209" s="18">
        <f t="shared" si="47"/>
      </c>
      <c r="N209" s="18">
        <f t="shared" si="47"/>
      </c>
      <c r="O209" s="18">
        <f t="shared" si="47"/>
      </c>
      <c r="P209" s="18">
        <f t="shared" si="46"/>
      </c>
      <c r="Q209" s="18">
        <f aca="true" t="shared" si="49" ref="Q209:Q235">IF($E209=(YEAR+Q$2),$D209,"")</f>
      </c>
      <c r="R209" s="18">
        <f t="shared" si="48"/>
      </c>
      <c r="S209" s="18">
        <f t="shared" si="48"/>
      </c>
      <c r="T209" s="18">
        <f t="shared" si="48"/>
      </c>
      <c r="U209" s="18">
        <f t="shared" si="48"/>
      </c>
      <c r="V209" s="18">
        <f t="shared" si="48"/>
      </c>
      <c r="W209" s="18">
        <f t="shared" si="48"/>
      </c>
      <c r="X209" s="18">
        <f t="shared" si="48"/>
      </c>
      <c r="Y209" s="18">
        <f t="shared" si="48"/>
      </c>
      <c r="Z209" s="18">
        <f t="shared" si="48"/>
      </c>
      <c r="AA209" s="18">
        <f t="shared" si="48"/>
      </c>
      <c r="AB209" s="18">
        <f t="shared" si="48"/>
      </c>
    </row>
    <row r="210" spans="2:28" s="1" customFormat="1" ht="12.75">
      <c r="B210" s="55" t="s">
        <v>457</v>
      </c>
      <c r="C210" s="58" t="s">
        <v>322</v>
      </c>
      <c r="D210" s="47">
        <v>2596280</v>
      </c>
      <c r="E210" s="62">
        <v>2032</v>
      </c>
      <c r="F210" s="26"/>
      <c r="G210" s="59"/>
      <c r="H210" s="18">
        <f t="shared" si="47"/>
      </c>
      <c r="I210" s="18">
        <f t="shared" si="47"/>
      </c>
      <c r="J210" s="18">
        <f t="shared" si="47"/>
      </c>
      <c r="K210" s="18">
        <f t="shared" si="47"/>
      </c>
      <c r="L210" s="18">
        <f t="shared" si="47"/>
      </c>
      <c r="M210" s="18">
        <f t="shared" si="47"/>
      </c>
      <c r="N210" s="18">
        <f t="shared" si="47"/>
      </c>
      <c r="O210" s="18">
        <f t="shared" si="47"/>
      </c>
      <c r="P210" s="18">
        <f t="shared" si="46"/>
      </c>
      <c r="Q210" s="18">
        <f t="shared" si="49"/>
      </c>
      <c r="R210" s="18">
        <f t="shared" si="48"/>
      </c>
      <c r="S210" s="18">
        <f t="shared" si="48"/>
      </c>
      <c r="T210" s="18">
        <f t="shared" si="48"/>
      </c>
      <c r="U210" s="18">
        <f t="shared" si="48"/>
      </c>
      <c r="V210" s="18">
        <f t="shared" si="48"/>
      </c>
      <c r="W210" s="18">
        <f t="shared" si="48"/>
      </c>
      <c r="X210" s="18">
        <f t="shared" si="48"/>
      </c>
      <c r="Y210" s="18">
        <f t="shared" si="48"/>
      </c>
      <c r="Z210" s="18">
        <f t="shared" si="48"/>
      </c>
      <c r="AA210" s="18">
        <f t="shared" si="48"/>
      </c>
      <c r="AB210" s="18">
        <f t="shared" si="48"/>
      </c>
    </row>
    <row r="211" spans="2:28" s="1" customFormat="1" ht="12.75">
      <c r="B211" s="55" t="s">
        <v>450</v>
      </c>
      <c r="C211" s="58" t="s">
        <v>322</v>
      </c>
      <c r="D211" s="47">
        <v>5421</v>
      </c>
      <c r="E211" s="62">
        <v>2032</v>
      </c>
      <c r="F211" s="26"/>
      <c r="G211" s="59"/>
      <c r="H211" s="18">
        <f t="shared" si="47"/>
      </c>
      <c r="I211" s="18">
        <f t="shared" si="47"/>
      </c>
      <c r="J211" s="18">
        <f t="shared" si="47"/>
      </c>
      <c r="K211" s="18">
        <f t="shared" si="47"/>
      </c>
      <c r="L211" s="18">
        <f t="shared" si="47"/>
      </c>
      <c r="M211" s="18">
        <f t="shared" si="47"/>
      </c>
      <c r="N211" s="18">
        <f t="shared" si="47"/>
      </c>
      <c r="O211" s="18">
        <f t="shared" si="47"/>
      </c>
      <c r="P211" s="18">
        <f t="shared" si="46"/>
      </c>
      <c r="Q211" s="18">
        <f t="shared" si="49"/>
      </c>
      <c r="R211" s="18">
        <f t="shared" si="48"/>
      </c>
      <c r="S211" s="18">
        <f t="shared" si="48"/>
      </c>
      <c r="T211" s="18">
        <f t="shared" si="48"/>
      </c>
      <c r="U211" s="18">
        <f t="shared" si="48"/>
      </c>
      <c r="V211" s="18">
        <f t="shared" si="48"/>
      </c>
      <c r="W211" s="18">
        <f t="shared" si="48"/>
      </c>
      <c r="X211" s="18">
        <f t="shared" si="48"/>
      </c>
      <c r="Y211" s="18">
        <f t="shared" si="48"/>
      </c>
      <c r="Z211" s="18">
        <f t="shared" si="48"/>
      </c>
      <c r="AA211" s="18">
        <f t="shared" si="48"/>
      </c>
      <c r="AB211" s="18">
        <f t="shared" si="48"/>
      </c>
    </row>
    <row r="212" spans="2:28" s="1" customFormat="1" ht="12.75">
      <c r="B212" s="55" t="s">
        <v>458</v>
      </c>
      <c r="C212" s="58" t="s">
        <v>322</v>
      </c>
      <c r="D212" s="47">
        <v>32390</v>
      </c>
      <c r="E212" s="62">
        <v>2032</v>
      </c>
      <c r="F212" s="26"/>
      <c r="G212" s="59"/>
      <c r="H212" s="18">
        <f t="shared" si="47"/>
      </c>
      <c r="I212" s="18">
        <f t="shared" si="47"/>
      </c>
      <c r="J212" s="18">
        <f t="shared" si="47"/>
      </c>
      <c r="K212" s="18">
        <f t="shared" si="47"/>
      </c>
      <c r="L212" s="18">
        <f t="shared" si="47"/>
      </c>
      <c r="M212" s="18">
        <f t="shared" si="47"/>
      </c>
      <c r="N212" s="18">
        <f t="shared" si="47"/>
      </c>
      <c r="O212" s="18">
        <f t="shared" si="47"/>
      </c>
      <c r="P212" s="18">
        <f t="shared" si="46"/>
      </c>
      <c r="Q212" s="18">
        <f t="shared" si="49"/>
      </c>
      <c r="R212" s="18">
        <f t="shared" si="48"/>
      </c>
      <c r="S212" s="18">
        <f t="shared" si="48"/>
      </c>
      <c r="T212" s="18">
        <f t="shared" si="48"/>
      </c>
      <c r="U212" s="18">
        <f t="shared" si="48"/>
      </c>
      <c r="V212" s="18">
        <f t="shared" si="48"/>
      </c>
      <c r="W212" s="18">
        <f t="shared" si="48"/>
      </c>
      <c r="X212" s="18">
        <f t="shared" si="48"/>
      </c>
      <c r="Y212" s="18">
        <f t="shared" si="48"/>
      </c>
      <c r="Z212" s="18">
        <f t="shared" si="48"/>
      </c>
      <c r="AA212" s="18">
        <f t="shared" si="48"/>
      </c>
      <c r="AB212" s="18">
        <f t="shared" si="48"/>
      </c>
    </row>
    <row r="213" spans="2:28" s="1" customFormat="1" ht="12.75">
      <c r="B213" s="55" t="s">
        <v>423</v>
      </c>
      <c r="C213" s="58" t="s">
        <v>322</v>
      </c>
      <c r="D213" s="47">
        <v>52008</v>
      </c>
      <c r="E213" s="62">
        <v>2032</v>
      </c>
      <c r="F213" s="26"/>
      <c r="G213" s="59"/>
      <c r="H213" s="18">
        <f t="shared" si="47"/>
      </c>
      <c r="I213" s="18">
        <f t="shared" si="47"/>
      </c>
      <c r="J213" s="18">
        <f t="shared" si="47"/>
      </c>
      <c r="K213" s="18">
        <f t="shared" si="47"/>
      </c>
      <c r="L213" s="18">
        <f t="shared" si="47"/>
      </c>
      <c r="M213" s="18">
        <f t="shared" si="47"/>
      </c>
      <c r="N213" s="18">
        <f t="shared" si="47"/>
      </c>
      <c r="O213" s="18">
        <f t="shared" si="47"/>
      </c>
      <c r="P213" s="18">
        <f t="shared" si="46"/>
      </c>
      <c r="Q213" s="18">
        <f t="shared" si="49"/>
      </c>
      <c r="R213" s="18">
        <f t="shared" si="48"/>
      </c>
      <c r="S213" s="18">
        <f t="shared" si="48"/>
      </c>
      <c r="T213" s="18">
        <f t="shared" si="48"/>
      </c>
      <c r="U213" s="18">
        <f t="shared" si="48"/>
      </c>
      <c r="V213" s="18">
        <f t="shared" si="48"/>
      </c>
      <c r="W213" s="18">
        <f t="shared" si="48"/>
      </c>
      <c r="X213" s="18">
        <f t="shared" si="48"/>
      </c>
      <c r="Y213" s="18">
        <f t="shared" si="48"/>
      </c>
      <c r="Z213" s="18">
        <f t="shared" si="48"/>
      </c>
      <c r="AA213" s="18">
        <f t="shared" si="48"/>
      </c>
      <c r="AB213" s="18">
        <f t="shared" si="48"/>
      </c>
    </row>
    <row r="214" spans="2:28" s="1" customFormat="1" ht="12.75">
      <c r="B214" s="55"/>
      <c r="C214" s="58"/>
      <c r="D214" s="47"/>
      <c r="E214" s="62"/>
      <c r="F214" s="26"/>
      <c r="G214" s="59"/>
      <c r="H214" s="18">
        <f t="shared" si="47"/>
      </c>
      <c r="I214" s="18">
        <f t="shared" si="47"/>
      </c>
      <c r="J214" s="18">
        <f t="shared" si="47"/>
      </c>
      <c r="K214" s="18">
        <f t="shared" si="47"/>
      </c>
      <c r="L214" s="18">
        <f t="shared" si="47"/>
      </c>
      <c r="M214" s="18">
        <f t="shared" si="47"/>
      </c>
      <c r="N214" s="18">
        <f t="shared" si="47"/>
      </c>
      <c r="O214" s="18">
        <f t="shared" si="47"/>
      </c>
      <c r="P214" s="18">
        <f t="shared" si="46"/>
      </c>
      <c r="Q214" s="18">
        <f t="shared" si="49"/>
      </c>
      <c r="R214" s="18">
        <f t="shared" si="48"/>
      </c>
      <c r="S214" s="18">
        <f t="shared" si="48"/>
      </c>
      <c r="T214" s="18">
        <f t="shared" si="48"/>
      </c>
      <c r="U214" s="18">
        <f t="shared" si="48"/>
      </c>
      <c r="V214" s="18">
        <f t="shared" si="48"/>
      </c>
      <c r="W214" s="18">
        <f t="shared" si="48"/>
      </c>
      <c r="X214" s="18">
        <f t="shared" si="48"/>
      </c>
      <c r="Y214" s="18">
        <f t="shared" si="48"/>
      </c>
      <c r="Z214" s="18">
        <f t="shared" si="48"/>
      </c>
      <c r="AA214" s="18">
        <f t="shared" si="48"/>
      </c>
      <c r="AB214" s="18">
        <f t="shared" si="48"/>
      </c>
    </row>
    <row r="215" spans="2:28" s="1" customFormat="1" ht="12.75">
      <c r="B215" s="55"/>
      <c r="C215" s="58"/>
      <c r="D215" s="47"/>
      <c r="E215" s="62"/>
      <c r="F215" s="26"/>
      <c r="G215" s="59"/>
      <c r="H215" s="18">
        <f t="shared" si="47"/>
      </c>
      <c r="I215" s="18">
        <f t="shared" si="47"/>
      </c>
      <c r="J215" s="18">
        <f t="shared" si="47"/>
      </c>
      <c r="K215" s="18">
        <f t="shared" si="47"/>
      </c>
      <c r="L215" s="18">
        <f t="shared" si="47"/>
      </c>
      <c r="M215" s="18">
        <f t="shared" si="47"/>
      </c>
      <c r="N215" s="18">
        <f t="shared" si="47"/>
      </c>
      <c r="O215" s="18">
        <f t="shared" si="47"/>
      </c>
      <c r="P215" s="18">
        <f t="shared" si="46"/>
      </c>
      <c r="Q215" s="18">
        <f t="shared" si="49"/>
      </c>
      <c r="R215" s="18">
        <f t="shared" si="48"/>
      </c>
      <c r="S215" s="18">
        <f t="shared" si="48"/>
      </c>
      <c r="T215" s="18">
        <f t="shared" si="48"/>
      </c>
      <c r="U215" s="18">
        <f t="shared" si="48"/>
      </c>
      <c r="V215" s="18">
        <f t="shared" si="48"/>
      </c>
      <c r="W215" s="18">
        <f t="shared" si="48"/>
      </c>
      <c r="X215" s="18">
        <f t="shared" si="48"/>
      </c>
      <c r="Y215" s="18">
        <f t="shared" si="48"/>
      </c>
      <c r="Z215" s="18">
        <f t="shared" si="48"/>
      </c>
      <c r="AA215" s="18">
        <f t="shared" si="48"/>
      </c>
      <c r="AB215" s="18">
        <f t="shared" si="48"/>
      </c>
    </row>
    <row r="216" spans="2:28" s="1" customFormat="1" ht="12.75">
      <c r="B216" s="55"/>
      <c r="C216" s="58"/>
      <c r="D216" s="47"/>
      <c r="E216" s="62"/>
      <c r="F216" s="26"/>
      <c r="G216" s="59"/>
      <c r="H216" s="18">
        <f aca="true" t="shared" si="50" ref="H216:O225">IF($E216=(YEAR+H$2),$D216,"")</f>
      </c>
      <c r="I216" s="18">
        <f t="shared" si="50"/>
      </c>
      <c r="J216" s="18">
        <f t="shared" si="50"/>
      </c>
      <c r="K216" s="18">
        <f t="shared" si="50"/>
      </c>
      <c r="L216" s="18">
        <f t="shared" si="50"/>
      </c>
      <c r="M216" s="18">
        <f t="shared" si="50"/>
      </c>
      <c r="N216" s="18">
        <f t="shared" si="50"/>
      </c>
      <c r="O216" s="18">
        <f t="shared" si="50"/>
      </c>
      <c r="P216" s="18">
        <f t="shared" si="46"/>
      </c>
      <c r="Q216" s="18">
        <f t="shared" si="49"/>
      </c>
      <c r="R216" s="18">
        <f aca="true" t="shared" si="51" ref="R216:AB225">IF($E216=(YEAR+R$2),$D216,"")</f>
      </c>
      <c r="S216" s="18">
        <f t="shared" si="51"/>
      </c>
      <c r="T216" s="18">
        <f t="shared" si="51"/>
      </c>
      <c r="U216" s="18">
        <f t="shared" si="51"/>
      </c>
      <c r="V216" s="18">
        <f t="shared" si="51"/>
      </c>
      <c r="W216" s="18">
        <f t="shared" si="51"/>
      </c>
      <c r="X216" s="18">
        <f t="shared" si="51"/>
      </c>
      <c r="Y216" s="18">
        <f t="shared" si="51"/>
      </c>
      <c r="Z216" s="18">
        <f t="shared" si="51"/>
      </c>
      <c r="AA216" s="18">
        <f t="shared" si="51"/>
      </c>
      <c r="AB216" s="18">
        <f t="shared" si="51"/>
      </c>
    </row>
    <row r="217" spans="2:28" s="1" customFormat="1" ht="12.75">
      <c r="B217" s="55"/>
      <c r="C217" s="58"/>
      <c r="D217" s="47"/>
      <c r="E217" s="62"/>
      <c r="F217" s="26"/>
      <c r="G217" s="59"/>
      <c r="H217" s="18">
        <f t="shared" si="50"/>
      </c>
      <c r="I217" s="18">
        <f t="shared" si="50"/>
      </c>
      <c r="J217" s="18">
        <f t="shared" si="50"/>
      </c>
      <c r="K217" s="18">
        <f t="shared" si="50"/>
      </c>
      <c r="L217" s="18">
        <f t="shared" si="50"/>
      </c>
      <c r="M217" s="18">
        <f t="shared" si="50"/>
      </c>
      <c r="N217" s="18">
        <f t="shared" si="50"/>
      </c>
      <c r="O217" s="18">
        <f t="shared" si="50"/>
      </c>
      <c r="P217" s="18">
        <f t="shared" si="46"/>
      </c>
      <c r="Q217" s="18">
        <f t="shared" si="49"/>
      </c>
      <c r="R217" s="18">
        <f t="shared" si="51"/>
      </c>
      <c r="S217" s="18">
        <f t="shared" si="51"/>
      </c>
      <c r="T217" s="18">
        <f t="shared" si="51"/>
      </c>
      <c r="U217" s="18">
        <f t="shared" si="51"/>
      </c>
      <c r="V217" s="18">
        <f t="shared" si="51"/>
      </c>
      <c r="W217" s="18">
        <f t="shared" si="51"/>
      </c>
      <c r="X217" s="18">
        <f t="shared" si="51"/>
      </c>
      <c r="Y217" s="18">
        <f t="shared" si="51"/>
      </c>
      <c r="Z217" s="18">
        <f t="shared" si="51"/>
      </c>
      <c r="AA217" s="18">
        <f t="shared" si="51"/>
      </c>
      <c r="AB217" s="18">
        <f t="shared" si="51"/>
      </c>
    </row>
    <row r="218" spans="2:28" s="1" customFormat="1" ht="12.75">
      <c r="B218" s="55"/>
      <c r="C218" s="58"/>
      <c r="D218" s="47"/>
      <c r="E218" s="62"/>
      <c r="F218" s="26"/>
      <c r="G218" s="59"/>
      <c r="H218" s="18">
        <f t="shared" si="50"/>
      </c>
      <c r="I218" s="18">
        <f t="shared" si="50"/>
      </c>
      <c r="J218" s="18">
        <f t="shared" si="50"/>
      </c>
      <c r="K218" s="18">
        <f t="shared" si="50"/>
      </c>
      <c r="L218" s="18">
        <f t="shared" si="50"/>
      </c>
      <c r="M218" s="18">
        <f t="shared" si="50"/>
      </c>
      <c r="N218" s="18">
        <f t="shared" si="50"/>
      </c>
      <c r="O218" s="18">
        <f t="shared" si="50"/>
      </c>
      <c r="P218" s="18">
        <f t="shared" si="46"/>
      </c>
      <c r="Q218" s="18">
        <f t="shared" si="49"/>
      </c>
      <c r="R218" s="18">
        <f t="shared" si="51"/>
      </c>
      <c r="S218" s="18">
        <f t="shared" si="51"/>
      </c>
      <c r="T218" s="18">
        <f t="shared" si="51"/>
      </c>
      <c r="U218" s="18">
        <f t="shared" si="51"/>
      </c>
      <c r="V218" s="18">
        <f t="shared" si="51"/>
      </c>
      <c r="W218" s="18">
        <f t="shared" si="51"/>
      </c>
      <c r="X218" s="18">
        <f t="shared" si="51"/>
      </c>
      <c r="Y218" s="18">
        <f t="shared" si="51"/>
      </c>
      <c r="Z218" s="18">
        <f t="shared" si="51"/>
      </c>
      <c r="AA218" s="18">
        <f t="shared" si="51"/>
      </c>
      <c r="AB218" s="18">
        <f t="shared" si="51"/>
      </c>
    </row>
    <row r="219" spans="2:28" s="1" customFormat="1" ht="12.75">
      <c r="B219" s="55"/>
      <c r="C219" s="58"/>
      <c r="D219" s="47"/>
      <c r="E219" s="62"/>
      <c r="F219" s="26"/>
      <c r="G219" s="59"/>
      <c r="H219" s="18">
        <f t="shared" si="50"/>
      </c>
      <c r="I219" s="18">
        <f t="shared" si="50"/>
      </c>
      <c r="J219" s="18">
        <f t="shared" si="50"/>
      </c>
      <c r="K219" s="18">
        <f t="shared" si="50"/>
      </c>
      <c r="L219" s="18">
        <f t="shared" si="50"/>
      </c>
      <c r="M219" s="18">
        <f t="shared" si="50"/>
      </c>
      <c r="N219" s="18">
        <f t="shared" si="50"/>
      </c>
      <c r="O219" s="18">
        <f t="shared" si="50"/>
      </c>
      <c r="P219" s="18">
        <f t="shared" si="46"/>
      </c>
      <c r="Q219" s="18">
        <f t="shared" si="49"/>
      </c>
      <c r="R219" s="18">
        <f t="shared" si="51"/>
      </c>
      <c r="S219" s="18">
        <f t="shared" si="51"/>
      </c>
      <c r="T219" s="18">
        <f t="shared" si="51"/>
      </c>
      <c r="U219" s="18">
        <f t="shared" si="51"/>
      </c>
      <c r="V219" s="18">
        <f t="shared" si="51"/>
      </c>
      <c r="W219" s="18">
        <f t="shared" si="51"/>
      </c>
      <c r="X219" s="18">
        <f t="shared" si="51"/>
      </c>
      <c r="Y219" s="18">
        <f t="shared" si="51"/>
      </c>
      <c r="Z219" s="18">
        <f t="shared" si="51"/>
      </c>
      <c r="AA219" s="18">
        <f t="shared" si="51"/>
      </c>
      <c r="AB219" s="18">
        <f t="shared" si="51"/>
      </c>
    </row>
    <row r="220" spans="2:28" s="1" customFormat="1" ht="12.75">
      <c r="B220" s="55"/>
      <c r="C220" s="58"/>
      <c r="D220" s="47"/>
      <c r="E220" s="62"/>
      <c r="F220" s="26"/>
      <c r="G220" s="59"/>
      <c r="H220" s="18">
        <f t="shared" si="50"/>
      </c>
      <c r="I220" s="18">
        <f t="shared" si="50"/>
      </c>
      <c r="J220" s="18">
        <f t="shared" si="50"/>
      </c>
      <c r="K220" s="18">
        <f t="shared" si="50"/>
      </c>
      <c r="L220" s="18">
        <f t="shared" si="50"/>
      </c>
      <c r="M220" s="18">
        <f t="shared" si="50"/>
      </c>
      <c r="N220" s="18">
        <f t="shared" si="50"/>
      </c>
      <c r="O220" s="18">
        <f t="shared" si="50"/>
      </c>
      <c r="P220" s="18">
        <f t="shared" si="46"/>
      </c>
      <c r="Q220" s="18">
        <f t="shared" si="49"/>
      </c>
      <c r="R220" s="18">
        <f t="shared" si="51"/>
      </c>
      <c r="S220" s="18">
        <f t="shared" si="51"/>
      </c>
      <c r="T220" s="18">
        <f t="shared" si="51"/>
      </c>
      <c r="U220" s="18">
        <f t="shared" si="51"/>
      </c>
      <c r="V220" s="18">
        <f t="shared" si="51"/>
      </c>
      <c r="W220" s="18">
        <f t="shared" si="51"/>
      </c>
      <c r="X220" s="18">
        <f t="shared" si="51"/>
      </c>
      <c r="Y220" s="18">
        <f t="shared" si="51"/>
      </c>
      <c r="Z220" s="18">
        <f t="shared" si="51"/>
      </c>
      <c r="AA220" s="18">
        <f t="shared" si="51"/>
      </c>
      <c r="AB220" s="18">
        <f t="shared" si="51"/>
      </c>
    </row>
    <row r="221" spans="2:28" s="1" customFormat="1" ht="12.75">
      <c r="B221" s="55"/>
      <c r="C221" s="58"/>
      <c r="D221" s="47"/>
      <c r="E221" s="62"/>
      <c r="F221" s="26"/>
      <c r="G221" s="59"/>
      <c r="H221" s="18">
        <f t="shared" si="50"/>
      </c>
      <c r="I221" s="18">
        <f t="shared" si="50"/>
      </c>
      <c r="J221" s="18">
        <f t="shared" si="50"/>
      </c>
      <c r="K221" s="18">
        <f t="shared" si="50"/>
      </c>
      <c r="L221" s="18">
        <f t="shared" si="50"/>
      </c>
      <c r="M221" s="18">
        <f t="shared" si="50"/>
      </c>
      <c r="N221" s="18">
        <f t="shared" si="50"/>
      </c>
      <c r="O221" s="18">
        <f t="shared" si="50"/>
      </c>
      <c r="P221" s="18">
        <f t="shared" si="46"/>
      </c>
      <c r="Q221" s="18">
        <f t="shared" si="49"/>
      </c>
      <c r="R221" s="18">
        <f t="shared" si="51"/>
      </c>
      <c r="S221" s="18">
        <f t="shared" si="51"/>
      </c>
      <c r="T221" s="18">
        <f t="shared" si="51"/>
      </c>
      <c r="U221" s="18">
        <f t="shared" si="51"/>
      </c>
      <c r="V221" s="18">
        <f t="shared" si="51"/>
      </c>
      <c r="W221" s="18">
        <f t="shared" si="51"/>
      </c>
      <c r="X221" s="18">
        <f t="shared" si="51"/>
      </c>
      <c r="Y221" s="18">
        <f t="shared" si="51"/>
      </c>
      <c r="Z221" s="18">
        <f t="shared" si="51"/>
      </c>
      <c r="AA221" s="18">
        <f t="shared" si="51"/>
      </c>
      <c r="AB221" s="18">
        <f t="shared" si="51"/>
      </c>
    </row>
    <row r="222" spans="2:28" s="1" customFormat="1" ht="12.75">
      <c r="B222" s="55"/>
      <c r="C222" s="58"/>
      <c r="D222" s="47"/>
      <c r="E222" s="62"/>
      <c r="F222" s="26"/>
      <c r="G222" s="59"/>
      <c r="H222" s="18">
        <f t="shared" si="50"/>
      </c>
      <c r="I222" s="18">
        <f t="shared" si="50"/>
      </c>
      <c r="J222" s="18">
        <f t="shared" si="50"/>
      </c>
      <c r="K222" s="18">
        <f t="shared" si="50"/>
      </c>
      <c r="L222" s="18">
        <f t="shared" si="50"/>
      </c>
      <c r="M222" s="18">
        <f t="shared" si="50"/>
      </c>
      <c r="N222" s="18">
        <f t="shared" si="50"/>
      </c>
      <c r="O222" s="18">
        <f t="shared" si="50"/>
      </c>
      <c r="P222" s="18">
        <f t="shared" si="46"/>
      </c>
      <c r="Q222" s="18">
        <f t="shared" si="49"/>
      </c>
      <c r="R222" s="18">
        <f t="shared" si="51"/>
      </c>
      <c r="S222" s="18">
        <f t="shared" si="51"/>
      </c>
      <c r="T222" s="18">
        <f t="shared" si="51"/>
      </c>
      <c r="U222" s="18">
        <f t="shared" si="51"/>
      </c>
      <c r="V222" s="18">
        <f t="shared" si="51"/>
      </c>
      <c r="W222" s="18">
        <f t="shared" si="51"/>
      </c>
      <c r="X222" s="18">
        <f t="shared" si="51"/>
      </c>
      <c r="Y222" s="18">
        <f t="shared" si="51"/>
      </c>
      <c r="Z222" s="18">
        <f t="shared" si="51"/>
      </c>
      <c r="AA222" s="18">
        <f t="shared" si="51"/>
      </c>
      <c r="AB222" s="18">
        <f t="shared" si="51"/>
      </c>
    </row>
    <row r="223" spans="2:28" s="1" customFormat="1" ht="12.75">
      <c r="B223" s="55"/>
      <c r="C223" s="58"/>
      <c r="D223" s="47"/>
      <c r="E223" s="62"/>
      <c r="F223" s="26"/>
      <c r="G223" s="59"/>
      <c r="H223" s="18">
        <f t="shared" si="50"/>
      </c>
      <c r="I223" s="18">
        <f t="shared" si="50"/>
      </c>
      <c r="J223" s="18">
        <f t="shared" si="50"/>
      </c>
      <c r="K223" s="18">
        <f t="shared" si="50"/>
      </c>
      <c r="L223" s="18">
        <f t="shared" si="50"/>
      </c>
      <c r="M223" s="18">
        <f t="shared" si="50"/>
      </c>
      <c r="N223" s="18">
        <f t="shared" si="50"/>
      </c>
      <c r="O223" s="18">
        <f t="shared" si="50"/>
      </c>
      <c r="P223" s="18">
        <f t="shared" si="46"/>
      </c>
      <c r="Q223" s="18">
        <f t="shared" si="49"/>
      </c>
      <c r="R223" s="18">
        <f t="shared" si="51"/>
      </c>
      <c r="S223" s="18">
        <f t="shared" si="51"/>
      </c>
      <c r="T223" s="18">
        <f t="shared" si="51"/>
      </c>
      <c r="U223" s="18">
        <f t="shared" si="51"/>
      </c>
      <c r="V223" s="18">
        <f t="shared" si="51"/>
      </c>
      <c r="W223" s="18">
        <f t="shared" si="51"/>
      </c>
      <c r="X223" s="18">
        <f t="shared" si="51"/>
      </c>
      <c r="Y223" s="18">
        <f t="shared" si="51"/>
      </c>
      <c r="Z223" s="18">
        <f t="shared" si="51"/>
      </c>
      <c r="AA223" s="18">
        <f t="shared" si="51"/>
      </c>
      <c r="AB223" s="18">
        <f t="shared" si="51"/>
      </c>
    </row>
    <row r="224" spans="2:28" s="1" customFormat="1" ht="12.75">
      <c r="B224" s="55"/>
      <c r="C224" s="58"/>
      <c r="D224" s="47"/>
      <c r="E224" s="62"/>
      <c r="F224" s="26"/>
      <c r="G224" s="59"/>
      <c r="H224" s="18">
        <f t="shared" si="50"/>
      </c>
      <c r="I224" s="18">
        <f t="shared" si="50"/>
      </c>
      <c r="J224" s="18">
        <f t="shared" si="50"/>
      </c>
      <c r="K224" s="18">
        <f t="shared" si="50"/>
      </c>
      <c r="L224" s="18">
        <f t="shared" si="50"/>
      </c>
      <c r="M224" s="18">
        <f t="shared" si="50"/>
      </c>
      <c r="N224" s="18">
        <f t="shared" si="50"/>
      </c>
      <c r="O224" s="18">
        <f t="shared" si="50"/>
      </c>
      <c r="P224" s="18">
        <f t="shared" si="46"/>
      </c>
      <c r="Q224" s="18">
        <f t="shared" si="49"/>
      </c>
      <c r="R224" s="18">
        <f t="shared" si="51"/>
      </c>
      <c r="S224" s="18">
        <f t="shared" si="51"/>
      </c>
      <c r="T224" s="18">
        <f t="shared" si="51"/>
      </c>
      <c r="U224" s="18">
        <f t="shared" si="51"/>
      </c>
      <c r="V224" s="18">
        <f t="shared" si="51"/>
      </c>
      <c r="W224" s="18">
        <f t="shared" si="51"/>
      </c>
      <c r="X224" s="18">
        <f t="shared" si="51"/>
      </c>
      <c r="Y224" s="18">
        <f t="shared" si="51"/>
      </c>
      <c r="Z224" s="18">
        <f t="shared" si="51"/>
      </c>
      <c r="AA224" s="18">
        <f t="shared" si="51"/>
      </c>
      <c r="AB224" s="18">
        <f t="shared" si="51"/>
      </c>
    </row>
    <row r="225" spans="2:28" s="1" customFormat="1" ht="12.75">
      <c r="B225" s="55"/>
      <c r="C225" s="58"/>
      <c r="D225" s="47"/>
      <c r="E225" s="62"/>
      <c r="F225" s="26"/>
      <c r="G225" s="59"/>
      <c r="H225" s="18">
        <f t="shared" si="50"/>
      </c>
      <c r="I225" s="18">
        <f t="shared" si="50"/>
      </c>
      <c r="J225" s="18">
        <f t="shared" si="50"/>
      </c>
      <c r="K225" s="18">
        <f t="shared" si="50"/>
      </c>
      <c r="L225" s="18">
        <f t="shared" si="50"/>
      </c>
      <c r="M225" s="18">
        <f t="shared" si="50"/>
      </c>
      <c r="N225" s="18">
        <f t="shared" si="50"/>
      </c>
      <c r="O225" s="18">
        <f t="shared" si="50"/>
      </c>
      <c r="P225" s="18">
        <f t="shared" si="46"/>
      </c>
      <c r="Q225" s="18">
        <f t="shared" si="49"/>
      </c>
      <c r="R225" s="18">
        <f t="shared" si="51"/>
      </c>
      <c r="S225" s="18">
        <f t="shared" si="51"/>
      </c>
      <c r="T225" s="18">
        <f t="shared" si="51"/>
      </c>
      <c r="U225" s="18">
        <f t="shared" si="51"/>
      </c>
      <c r="V225" s="18">
        <f t="shared" si="51"/>
      </c>
      <c r="W225" s="18">
        <f t="shared" si="51"/>
      </c>
      <c r="X225" s="18">
        <f t="shared" si="51"/>
      </c>
      <c r="Y225" s="18">
        <f t="shared" si="51"/>
      </c>
      <c r="Z225" s="18">
        <f t="shared" si="51"/>
      </c>
      <c r="AA225" s="18">
        <f t="shared" si="51"/>
      </c>
      <c r="AB225" s="18">
        <f t="shared" si="51"/>
      </c>
    </row>
    <row r="226" spans="2:28" s="1" customFormat="1" ht="12.75">
      <c r="B226" s="55"/>
      <c r="C226" s="58"/>
      <c r="D226" s="47"/>
      <c r="E226" s="62"/>
      <c r="F226" s="26"/>
      <c r="G226" s="59"/>
      <c r="H226" s="18">
        <f aca="true" t="shared" si="52" ref="H226:O235">IF($E226=(YEAR+H$2),$D226,"")</f>
      </c>
      <c r="I226" s="18">
        <f t="shared" si="52"/>
      </c>
      <c r="J226" s="18">
        <f t="shared" si="52"/>
      </c>
      <c r="K226" s="18">
        <f t="shared" si="52"/>
      </c>
      <c r="L226" s="18">
        <f t="shared" si="52"/>
      </c>
      <c r="M226" s="18">
        <f t="shared" si="52"/>
      </c>
      <c r="N226" s="18">
        <f t="shared" si="52"/>
      </c>
      <c r="O226" s="18">
        <f t="shared" si="52"/>
      </c>
      <c r="P226" s="18">
        <f t="shared" si="46"/>
      </c>
      <c r="Q226" s="18">
        <f t="shared" si="49"/>
      </c>
      <c r="R226" s="18">
        <f aca="true" t="shared" si="53" ref="R226:AB235">IF($E226=(YEAR+R$2),$D226,"")</f>
      </c>
      <c r="S226" s="18">
        <f t="shared" si="53"/>
      </c>
      <c r="T226" s="18">
        <f t="shared" si="53"/>
      </c>
      <c r="U226" s="18">
        <f t="shared" si="53"/>
      </c>
      <c r="V226" s="18">
        <f t="shared" si="53"/>
      </c>
      <c r="W226" s="18">
        <f t="shared" si="53"/>
      </c>
      <c r="X226" s="18">
        <f t="shared" si="53"/>
      </c>
      <c r="Y226" s="18">
        <f t="shared" si="53"/>
      </c>
      <c r="Z226" s="18">
        <f t="shared" si="53"/>
      </c>
      <c r="AA226" s="18">
        <f t="shared" si="53"/>
      </c>
      <c r="AB226" s="18">
        <f t="shared" si="53"/>
      </c>
    </row>
    <row r="227" spans="2:28" s="1" customFormat="1" ht="12.75">
      <c r="B227" s="55"/>
      <c r="C227" s="58"/>
      <c r="D227" s="47"/>
      <c r="E227" s="62"/>
      <c r="F227" s="26"/>
      <c r="G227" s="59"/>
      <c r="H227" s="18">
        <f t="shared" si="52"/>
      </c>
      <c r="I227" s="18">
        <f t="shared" si="52"/>
      </c>
      <c r="J227" s="18">
        <f t="shared" si="52"/>
      </c>
      <c r="K227" s="18">
        <f t="shared" si="52"/>
      </c>
      <c r="L227" s="18">
        <f t="shared" si="52"/>
      </c>
      <c r="M227" s="18">
        <f t="shared" si="52"/>
      </c>
      <c r="N227" s="18">
        <f t="shared" si="52"/>
      </c>
      <c r="O227" s="18">
        <f t="shared" si="52"/>
      </c>
      <c r="P227" s="18">
        <f t="shared" si="46"/>
      </c>
      <c r="Q227" s="18">
        <f t="shared" si="49"/>
      </c>
      <c r="R227" s="18">
        <f t="shared" si="53"/>
      </c>
      <c r="S227" s="18">
        <f t="shared" si="53"/>
      </c>
      <c r="T227" s="18">
        <f t="shared" si="53"/>
      </c>
      <c r="U227" s="18">
        <f t="shared" si="53"/>
      </c>
      <c r="V227" s="18">
        <f t="shared" si="53"/>
      </c>
      <c r="W227" s="18">
        <f t="shared" si="53"/>
      </c>
      <c r="X227" s="18">
        <f t="shared" si="53"/>
      </c>
      <c r="Y227" s="18">
        <f t="shared" si="53"/>
      </c>
      <c r="Z227" s="18">
        <f t="shared" si="53"/>
      </c>
      <c r="AA227" s="18">
        <f t="shared" si="53"/>
      </c>
      <c r="AB227" s="18">
        <f t="shared" si="53"/>
      </c>
    </row>
    <row r="228" spans="2:28" s="1" customFormat="1" ht="12.75">
      <c r="B228" s="23"/>
      <c r="C228" s="58"/>
      <c r="D228" s="29"/>
      <c r="E228" s="62"/>
      <c r="F228" s="26"/>
      <c r="G228" s="59"/>
      <c r="H228" s="18">
        <f t="shared" si="52"/>
      </c>
      <c r="I228" s="18">
        <f t="shared" si="52"/>
      </c>
      <c r="J228" s="18">
        <f t="shared" si="52"/>
      </c>
      <c r="K228" s="18">
        <f t="shared" si="52"/>
      </c>
      <c r="L228" s="18">
        <f t="shared" si="52"/>
      </c>
      <c r="M228" s="18">
        <f t="shared" si="52"/>
      </c>
      <c r="N228" s="18">
        <f t="shared" si="52"/>
      </c>
      <c r="O228" s="18">
        <f t="shared" si="52"/>
      </c>
      <c r="P228" s="18">
        <f t="shared" si="46"/>
      </c>
      <c r="Q228" s="18">
        <f t="shared" si="49"/>
      </c>
      <c r="R228" s="18">
        <f t="shared" si="53"/>
      </c>
      <c r="S228" s="18">
        <f t="shared" si="53"/>
      </c>
      <c r="T228" s="18">
        <f t="shared" si="53"/>
      </c>
      <c r="U228" s="18">
        <f t="shared" si="53"/>
      </c>
      <c r="V228" s="18">
        <f t="shared" si="53"/>
      </c>
      <c r="W228" s="18">
        <f t="shared" si="53"/>
      </c>
      <c r="X228" s="18">
        <f t="shared" si="53"/>
      </c>
      <c r="Y228" s="18">
        <f t="shared" si="53"/>
      </c>
      <c r="Z228" s="18">
        <f t="shared" si="53"/>
      </c>
      <c r="AA228" s="18">
        <f t="shared" si="53"/>
      </c>
      <c r="AB228" s="18">
        <f t="shared" si="53"/>
      </c>
    </row>
    <row r="229" spans="2:28" s="1" customFormat="1" ht="12.75">
      <c r="B229" s="23"/>
      <c r="C229" s="58"/>
      <c r="D229" s="29"/>
      <c r="E229" s="62"/>
      <c r="F229" s="26"/>
      <c r="G229" s="59"/>
      <c r="H229" s="18">
        <f t="shared" si="52"/>
      </c>
      <c r="I229" s="18">
        <f t="shared" si="52"/>
      </c>
      <c r="J229" s="18">
        <f t="shared" si="52"/>
      </c>
      <c r="K229" s="18">
        <f t="shared" si="52"/>
      </c>
      <c r="L229" s="18">
        <f t="shared" si="52"/>
      </c>
      <c r="M229" s="18">
        <f t="shared" si="52"/>
      </c>
      <c r="N229" s="18">
        <f t="shared" si="52"/>
      </c>
      <c r="O229" s="18">
        <f t="shared" si="52"/>
      </c>
      <c r="P229" s="18">
        <f t="shared" si="46"/>
      </c>
      <c r="Q229" s="18">
        <f t="shared" si="49"/>
      </c>
      <c r="R229" s="18">
        <f t="shared" si="53"/>
      </c>
      <c r="S229" s="18">
        <f t="shared" si="53"/>
      </c>
      <c r="T229" s="18">
        <f t="shared" si="53"/>
      </c>
      <c r="U229" s="18">
        <f t="shared" si="53"/>
      </c>
      <c r="V229" s="18">
        <f t="shared" si="53"/>
      </c>
      <c r="W229" s="18">
        <f t="shared" si="53"/>
      </c>
      <c r="X229" s="18">
        <f t="shared" si="53"/>
      </c>
      <c r="Y229" s="18">
        <f t="shared" si="53"/>
      </c>
      <c r="Z229" s="18">
        <f t="shared" si="53"/>
      </c>
      <c r="AA229" s="18">
        <f t="shared" si="53"/>
      </c>
      <c r="AB229" s="18">
        <f t="shared" si="53"/>
      </c>
    </row>
    <row r="230" spans="2:28" s="1" customFormat="1" ht="12.75">
      <c r="B230" s="23"/>
      <c r="C230" s="58"/>
      <c r="D230" s="29"/>
      <c r="E230" s="62"/>
      <c r="F230" s="26"/>
      <c r="G230" s="59"/>
      <c r="H230" s="18">
        <f t="shared" si="52"/>
      </c>
      <c r="I230" s="18">
        <f t="shared" si="52"/>
      </c>
      <c r="J230" s="18">
        <f t="shared" si="52"/>
      </c>
      <c r="K230" s="18">
        <f t="shared" si="52"/>
      </c>
      <c r="L230" s="18">
        <f t="shared" si="52"/>
      </c>
      <c r="M230" s="18">
        <f t="shared" si="52"/>
      </c>
      <c r="N230" s="18">
        <f t="shared" si="52"/>
      </c>
      <c r="O230" s="18">
        <f t="shared" si="52"/>
      </c>
      <c r="P230" s="18">
        <f t="shared" si="46"/>
      </c>
      <c r="Q230" s="18">
        <f t="shared" si="49"/>
      </c>
      <c r="R230" s="18">
        <f t="shared" si="53"/>
      </c>
      <c r="S230" s="18">
        <f t="shared" si="53"/>
      </c>
      <c r="T230" s="18">
        <f t="shared" si="53"/>
      </c>
      <c r="U230" s="18">
        <f t="shared" si="53"/>
      </c>
      <c r="V230" s="18">
        <f t="shared" si="53"/>
      </c>
      <c r="W230" s="18">
        <f t="shared" si="53"/>
      </c>
      <c r="X230" s="18">
        <f t="shared" si="53"/>
      </c>
      <c r="Y230" s="18">
        <f t="shared" si="53"/>
      </c>
      <c r="Z230" s="18">
        <f t="shared" si="53"/>
      </c>
      <c r="AA230" s="18">
        <f t="shared" si="53"/>
      </c>
      <c r="AB230" s="18">
        <f t="shared" si="53"/>
      </c>
    </row>
    <row r="231" spans="2:28" s="1" customFormat="1" ht="12.75">
      <c r="B231" s="23"/>
      <c r="C231" s="58"/>
      <c r="D231" s="29"/>
      <c r="E231" s="62"/>
      <c r="F231" s="26"/>
      <c r="G231" s="59"/>
      <c r="H231" s="18">
        <f t="shared" si="52"/>
      </c>
      <c r="I231" s="18">
        <f t="shared" si="52"/>
      </c>
      <c r="J231" s="18">
        <f t="shared" si="52"/>
      </c>
      <c r="K231" s="18">
        <f t="shared" si="52"/>
      </c>
      <c r="L231" s="18">
        <f t="shared" si="52"/>
      </c>
      <c r="M231" s="18">
        <f t="shared" si="52"/>
      </c>
      <c r="N231" s="18">
        <f t="shared" si="52"/>
      </c>
      <c r="O231" s="18">
        <f t="shared" si="52"/>
      </c>
      <c r="P231" s="18">
        <f t="shared" si="46"/>
      </c>
      <c r="Q231" s="18">
        <f t="shared" si="49"/>
      </c>
      <c r="R231" s="18">
        <f t="shared" si="53"/>
      </c>
      <c r="S231" s="18">
        <f t="shared" si="53"/>
      </c>
      <c r="T231" s="18">
        <f t="shared" si="53"/>
      </c>
      <c r="U231" s="18">
        <f t="shared" si="53"/>
      </c>
      <c r="V231" s="18">
        <f t="shared" si="53"/>
      </c>
      <c r="W231" s="18">
        <f t="shared" si="53"/>
      </c>
      <c r="X231" s="18">
        <f t="shared" si="53"/>
      </c>
      <c r="Y231" s="18">
        <f t="shared" si="53"/>
      </c>
      <c r="Z231" s="18">
        <f t="shared" si="53"/>
      </c>
      <c r="AA231" s="18">
        <f t="shared" si="53"/>
      </c>
      <c r="AB231" s="18">
        <f t="shared" si="53"/>
      </c>
    </row>
    <row r="232" spans="2:28" s="1" customFormat="1" ht="12.75">
      <c r="B232" s="23"/>
      <c r="C232" s="58"/>
      <c r="D232" s="29"/>
      <c r="E232" s="62"/>
      <c r="F232" s="26"/>
      <c r="G232" s="59"/>
      <c r="H232" s="18">
        <f t="shared" si="52"/>
      </c>
      <c r="I232" s="18">
        <f t="shared" si="52"/>
      </c>
      <c r="J232" s="18">
        <f t="shared" si="52"/>
      </c>
      <c r="K232" s="18">
        <f t="shared" si="52"/>
      </c>
      <c r="L232" s="18">
        <f t="shared" si="52"/>
      </c>
      <c r="M232" s="18">
        <f t="shared" si="52"/>
      </c>
      <c r="N232" s="18">
        <f t="shared" si="52"/>
      </c>
      <c r="O232" s="18">
        <f t="shared" si="52"/>
      </c>
      <c r="P232" s="18">
        <f t="shared" si="46"/>
      </c>
      <c r="Q232" s="18">
        <f t="shared" si="49"/>
      </c>
      <c r="R232" s="18">
        <f t="shared" si="53"/>
      </c>
      <c r="S232" s="18">
        <f t="shared" si="53"/>
      </c>
      <c r="T232" s="18">
        <f t="shared" si="53"/>
      </c>
      <c r="U232" s="18">
        <f t="shared" si="53"/>
      </c>
      <c r="V232" s="18">
        <f t="shared" si="53"/>
      </c>
      <c r="W232" s="18">
        <f t="shared" si="53"/>
      </c>
      <c r="X232" s="18">
        <f t="shared" si="53"/>
      </c>
      <c r="Y232" s="18">
        <f t="shared" si="53"/>
      </c>
      <c r="Z232" s="18">
        <f t="shared" si="53"/>
      </c>
      <c r="AA232" s="18">
        <f t="shared" si="53"/>
      </c>
      <c r="AB232" s="18">
        <f t="shared" si="53"/>
      </c>
    </row>
    <row r="233" spans="2:28" s="1" customFormat="1" ht="12.75">
      <c r="B233" s="62"/>
      <c r="C233" s="58"/>
      <c r="D233" s="63"/>
      <c r="E233" s="62"/>
      <c r="F233" s="26"/>
      <c r="G233" s="59"/>
      <c r="H233" s="18">
        <f t="shared" si="52"/>
      </c>
      <c r="I233" s="18">
        <f t="shared" si="52"/>
      </c>
      <c r="J233" s="18">
        <f t="shared" si="52"/>
      </c>
      <c r="K233" s="18">
        <f t="shared" si="52"/>
      </c>
      <c r="L233" s="18">
        <f t="shared" si="52"/>
      </c>
      <c r="M233" s="18">
        <f t="shared" si="52"/>
      </c>
      <c r="N233" s="18">
        <f t="shared" si="52"/>
      </c>
      <c r="O233" s="18">
        <f t="shared" si="52"/>
      </c>
      <c r="P233" s="18">
        <f t="shared" si="46"/>
      </c>
      <c r="Q233" s="18">
        <f t="shared" si="49"/>
      </c>
      <c r="R233" s="18">
        <f t="shared" si="53"/>
      </c>
      <c r="S233" s="18">
        <f t="shared" si="53"/>
      </c>
      <c r="T233" s="18">
        <f t="shared" si="53"/>
      </c>
      <c r="U233" s="18">
        <f t="shared" si="53"/>
      </c>
      <c r="V233" s="18">
        <f t="shared" si="53"/>
      </c>
      <c r="W233" s="18">
        <f t="shared" si="53"/>
      </c>
      <c r="X233" s="18">
        <f t="shared" si="53"/>
      </c>
      <c r="Y233" s="18">
        <f t="shared" si="53"/>
      </c>
      <c r="Z233" s="18">
        <f t="shared" si="53"/>
      </c>
      <c r="AA233" s="18">
        <f t="shared" si="53"/>
      </c>
      <c r="AB233" s="18">
        <f t="shared" si="53"/>
      </c>
    </row>
    <row r="234" spans="2:28" s="1" customFormat="1" ht="12.75">
      <c r="B234" s="62"/>
      <c r="C234" s="62"/>
      <c r="D234" s="63"/>
      <c r="E234" s="62"/>
      <c r="F234" s="26"/>
      <c r="G234" s="59"/>
      <c r="H234" s="18">
        <f t="shared" si="52"/>
      </c>
      <c r="I234" s="18">
        <f t="shared" si="52"/>
      </c>
      <c r="J234" s="18">
        <f t="shared" si="52"/>
      </c>
      <c r="K234" s="18">
        <f t="shared" si="52"/>
      </c>
      <c r="L234" s="18">
        <f t="shared" si="52"/>
      </c>
      <c r="M234" s="18">
        <f t="shared" si="52"/>
      </c>
      <c r="N234" s="18">
        <f t="shared" si="52"/>
      </c>
      <c r="O234" s="18">
        <f t="shared" si="52"/>
      </c>
      <c r="P234" s="18">
        <f t="shared" si="46"/>
      </c>
      <c r="Q234" s="18">
        <f t="shared" si="49"/>
      </c>
      <c r="R234" s="18">
        <f t="shared" si="53"/>
      </c>
      <c r="S234" s="18">
        <f t="shared" si="53"/>
      </c>
      <c r="T234" s="18">
        <f t="shared" si="53"/>
      </c>
      <c r="U234" s="18">
        <f t="shared" si="53"/>
      </c>
      <c r="V234" s="18">
        <f t="shared" si="53"/>
      </c>
      <c r="W234" s="18">
        <f t="shared" si="53"/>
      </c>
      <c r="X234" s="18">
        <f t="shared" si="53"/>
      </c>
      <c r="Y234" s="18">
        <f t="shared" si="53"/>
      </c>
      <c r="Z234" s="18">
        <f t="shared" si="53"/>
      </c>
      <c r="AA234" s="18">
        <f t="shared" si="53"/>
      </c>
      <c r="AB234" s="18">
        <f t="shared" si="53"/>
      </c>
    </row>
    <row r="235" spans="2:28" s="1" customFormat="1" ht="12.75">
      <c r="B235" s="62"/>
      <c r="C235" s="62"/>
      <c r="D235" s="63"/>
      <c r="E235" s="62"/>
      <c r="F235" s="26"/>
      <c r="G235" s="59"/>
      <c r="H235" s="18">
        <f t="shared" si="52"/>
      </c>
      <c r="I235" s="18">
        <f t="shared" si="52"/>
      </c>
      <c r="J235" s="18">
        <f t="shared" si="52"/>
      </c>
      <c r="K235" s="18">
        <f t="shared" si="52"/>
      </c>
      <c r="L235" s="18">
        <f t="shared" si="52"/>
      </c>
      <c r="M235" s="18">
        <f t="shared" si="52"/>
      </c>
      <c r="N235" s="18">
        <f t="shared" si="52"/>
      </c>
      <c r="O235" s="18">
        <f t="shared" si="52"/>
      </c>
      <c r="P235" s="18">
        <f t="shared" si="46"/>
      </c>
      <c r="Q235" s="18">
        <f t="shared" si="49"/>
      </c>
      <c r="R235" s="18">
        <f t="shared" si="53"/>
      </c>
      <c r="S235" s="18">
        <f t="shared" si="53"/>
      </c>
      <c r="T235" s="18">
        <f t="shared" si="53"/>
      </c>
      <c r="U235" s="18">
        <f t="shared" si="53"/>
      </c>
      <c r="V235" s="18">
        <f t="shared" si="53"/>
      </c>
      <c r="W235" s="18">
        <f t="shared" si="53"/>
      </c>
      <c r="X235" s="18">
        <f t="shared" si="53"/>
      </c>
      <c r="Y235" s="18">
        <f t="shared" si="53"/>
      </c>
      <c r="Z235" s="18">
        <f t="shared" si="53"/>
      </c>
      <c r="AA235" s="18">
        <f t="shared" si="53"/>
      </c>
      <c r="AB235" s="18">
        <f t="shared" si="53"/>
      </c>
    </row>
    <row r="236" spans="2:28" s="1" customFormat="1" ht="12.75">
      <c r="B236" s="64" t="s">
        <v>318</v>
      </c>
      <c r="C236" s="64"/>
      <c r="D236" s="140">
        <f>SUM(D9:D235)</f>
        <v>79552963.31</v>
      </c>
      <c r="E236" s="64"/>
      <c r="F236" s="67"/>
      <c r="G236" s="106"/>
      <c r="H236" s="66">
        <f aca="true" t="shared" si="54" ref="H236:AB236">SUM(H8:H235)</f>
        <v>10089301.57</v>
      </c>
      <c r="I236" s="66">
        <f t="shared" si="54"/>
        <v>8221781</v>
      </c>
      <c r="J236" s="66">
        <f t="shared" si="54"/>
        <v>8556389</v>
      </c>
      <c r="K236" s="66">
        <f t="shared" si="54"/>
        <v>8789808</v>
      </c>
      <c r="L236" s="66">
        <f t="shared" si="54"/>
        <v>6320411</v>
      </c>
      <c r="M236" s="66">
        <f t="shared" si="54"/>
        <v>6096243</v>
      </c>
      <c r="N236" s="66">
        <f t="shared" si="54"/>
        <v>5707189</v>
      </c>
      <c r="O236" s="66">
        <f t="shared" si="54"/>
        <v>5680622</v>
      </c>
      <c r="P236" s="66">
        <f t="shared" si="54"/>
        <v>2193017.33</v>
      </c>
      <c r="Q236" s="66">
        <f t="shared" si="54"/>
        <v>3136740.41</v>
      </c>
      <c r="R236" s="66">
        <f t="shared" si="54"/>
        <v>1439000</v>
      </c>
      <c r="S236" s="66">
        <f t="shared" si="54"/>
        <v>1519925</v>
      </c>
      <c r="T236" s="66">
        <f t="shared" si="54"/>
        <v>1250329</v>
      </c>
      <c r="U236" s="66">
        <f t="shared" si="54"/>
        <v>1553512</v>
      </c>
      <c r="V236" s="66">
        <f t="shared" si="54"/>
        <v>1611451</v>
      </c>
      <c r="W236" s="66">
        <f t="shared" si="54"/>
        <v>1337985</v>
      </c>
      <c r="X236" s="66">
        <f t="shared" si="54"/>
        <v>1247044</v>
      </c>
      <c r="Y236" s="66">
        <f t="shared" si="54"/>
        <v>1200479</v>
      </c>
      <c r="Z236" s="66">
        <f t="shared" si="54"/>
        <v>170084</v>
      </c>
      <c r="AA236" s="66">
        <f t="shared" si="54"/>
        <v>643446</v>
      </c>
      <c r="AB236" s="66">
        <f t="shared" si="54"/>
        <v>99107</v>
      </c>
    </row>
    <row r="237" s="1" customFormat="1" ht="12.75">
      <c r="D237" s="4"/>
    </row>
    <row r="238" spans="4:21" s="1" customFormat="1" ht="12.75">
      <c r="D238" s="4">
        <f>D236-SUM(D209:D213)</f>
        <v>76863864.31</v>
      </c>
      <c r="E238" s="1" t="s">
        <v>459</v>
      </c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</row>
    <row r="239" spans="4:10" s="1" customFormat="1" ht="12.75">
      <c r="D239" s="4"/>
      <c r="J239" s="107"/>
    </row>
    <row r="240" spans="4:21" s="1" customFormat="1" ht="12.75">
      <c r="D240" s="4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</row>
    <row r="241" spans="4:10" s="1" customFormat="1" ht="12.75">
      <c r="D241" s="4"/>
      <c r="I241" s="70"/>
      <c r="J241" s="70"/>
    </row>
    <row r="242" spans="1:4" s="1" customFormat="1" ht="12.75">
      <c r="A242" s="72"/>
      <c r="B242" s="72"/>
      <c r="C242" s="72"/>
      <c r="D242" s="4"/>
    </row>
    <row r="243" spans="2:4" s="1" customFormat="1" ht="12.75">
      <c r="B243" s="33" t="s">
        <v>238</v>
      </c>
      <c r="D243" s="4"/>
    </row>
    <row r="244" spans="1:4" s="1" customFormat="1" ht="12.75">
      <c r="A244" s="75">
        <v>987954</v>
      </c>
      <c r="B244" s="75" t="s">
        <v>404</v>
      </c>
      <c r="C244" s="75">
        <v>21982</v>
      </c>
      <c r="D244" s="4"/>
    </row>
    <row r="245" s="1" customFormat="1" ht="12.75">
      <c r="D245" s="4"/>
    </row>
    <row r="246" s="1" customFormat="1" ht="12.75">
      <c r="D246" s="4"/>
    </row>
    <row r="247" s="1" customFormat="1" ht="12.75">
      <c r="D247" s="4"/>
    </row>
    <row r="248" s="1" customFormat="1" ht="12.75">
      <c r="D248" s="4"/>
    </row>
    <row r="249" s="1" customFormat="1" ht="12.75">
      <c r="D249" s="4"/>
    </row>
    <row r="250" s="1" customFormat="1" ht="12.75">
      <c r="D250" s="4"/>
    </row>
    <row r="251" s="1" customFormat="1" ht="12.75">
      <c r="D251" s="4"/>
    </row>
    <row r="252" s="1" customFormat="1" ht="12.75">
      <c r="D252" s="4"/>
    </row>
    <row r="253" s="1" customFormat="1" ht="12.75">
      <c r="D253" s="4"/>
    </row>
    <row r="254" spans="1:4" s="1" customFormat="1" ht="12.75">
      <c r="A254" s="72"/>
      <c r="B254" s="72"/>
      <c r="C254" s="72"/>
      <c r="D254" s="4"/>
    </row>
    <row r="255" s="1" customFormat="1" ht="12.75">
      <c r="D255" s="4"/>
    </row>
    <row r="256" s="1" customFormat="1" ht="12.75">
      <c r="D256" s="4"/>
    </row>
    <row r="257" s="1" customFormat="1" ht="12.75">
      <c r="D257" s="4"/>
    </row>
    <row r="258" spans="1:4" s="1" customFormat="1" ht="12.75">
      <c r="A258" s="72"/>
      <c r="B258" s="75"/>
      <c r="C258" s="75"/>
      <c r="D258" s="4"/>
    </row>
    <row r="259" s="1" customFormat="1" ht="12.75">
      <c r="D259" s="4"/>
    </row>
    <row r="260" spans="4:5" s="1" customFormat="1" ht="12.75">
      <c r="D260" s="4"/>
      <c r="E260" s="4"/>
    </row>
    <row r="261" s="1" customFormat="1" ht="12.75">
      <c r="D261" s="4"/>
    </row>
    <row r="262" s="1" customFormat="1" ht="12.75">
      <c r="D262" s="4"/>
    </row>
    <row r="263" s="1" customFormat="1" ht="12.75">
      <c r="D263" s="4"/>
    </row>
    <row r="264" s="1" customFormat="1" ht="12.75">
      <c r="D264" s="4"/>
    </row>
    <row r="265" s="1" customFormat="1" ht="12.75">
      <c r="D265" s="4"/>
    </row>
    <row r="266" s="1" customFormat="1" ht="12.75">
      <c r="D266" s="4"/>
    </row>
    <row r="267" s="1" customFormat="1" ht="12.75">
      <c r="D267" s="4"/>
    </row>
    <row r="268" s="1" customFormat="1" ht="12.75">
      <c r="D268" s="4"/>
    </row>
    <row r="269" s="1" customFormat="1" ht="12.75">
      <c r="D269" s="4"/>
    </row>
    <row r="270" s="1" customFormat="1" ht="12.75">
      <c r="D270" s="4"/>
    </row>
    <row r="271" s="1" customFormat="1" ht="12.75">
      <c r="D271" s="4"/>
    </row>
    <row r="272" s="1" customFormat="1" ht="12.75">
      <c r="D272" s="4"/>
    </row>
    <row r="273" s="1" customFormat="1" ht="12.75">
      <c r="D273" s="4"/>
    </row>
    <row r="274" s="1" customFormat="1" ht="12.75">
      <c r="D274" s="4"/>
    </row>
    <row r="275" spans="1:6" ht="12.75">
      <c r="A275" s="1"/>
      <c r="B275" s="1"/>
      <c r="C275" s="1"/>
      <c r="D275" s="4"/>
      <c r="F275" s="1"/>
    </row>
    <row r="276" spans="1:6" ht="12.75">
      <c r="A276" s="1"/>
      <c r="B276" s="1"/>
      <c r="C276" s="1"/>
      <c r="D276" s="4"/>
      <c r="F276" s="1"/>
    </row>
    <row r="277" spans="1:6" ht="12.75">
      <c r="A277" s="1"/>
      <c r="B277" s="1"/>
      <c r="C277" s="1"/>
      <c r="F277" s="1"/>
    </row>
    <row r="278" spans="1:6" ht="12.75">
      <c r="A278" s="1"/>
      <c r="B278" s="1"/>
      <c r="C278" s="1"/>
      <c r="F278" s="1"/>
    </row>
  </sheetData>
  <sheetProtection/>
  <mergeCells count="1">
    <mergeCell ref="B1:R1"/>
  </mergeCells>
  <hyperlinks>
    <hyperlink ref="B20" location="'Budget Mgmt Rpt'!D252" tooltip="Click to drilldown" display="'Budget Mgmt Rpt'!D252"/>
    <hyperlink ref="B12" location="'Budget Mgmt Rpt'!D37" tooltip="Click to drilldown" display="'Budget Mgmt Rpt'!D37"/>
    <hyperlink ref="B13" location="'Budget Mgmt Rpt'!D50" tooltip="Click to drilldown" display="'Budget Mgmt Rpt'!D50"/>
    <hyperlink ref="B25" location="'Budget Mgmt Rpt'!D245" tooltip="Click to drilldown" display="'Budget Mgmt Rpt'!D245"/>
    <hyperlink ref="B26" location="'Budget Mgmt Rpt'!D246" tooltip="Click to drilldown" display="'Budget Mgmt Rpt'!D246"/>
  </hyperlinks>
  <printOptions gridLines="1"/>
  <pageMargins left="0.7480314960629921" right="0.7480314960629921" top="0.35433070866141736" bottom="0.15748031496062992" header="0.2362204724409449" footer="0.2755905511811024"/>
  <pageSetup fitToHeight="2" horizontalDpi="600" verticalDpi="6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72"/>
  <sheetViews>
    <sheetView zoomScale="75" zoomScaleNormal="75" zoomScalePageLayoutView="0" workbookViewId="0" topLeftCell="A1">
      <pane ySplit="825" topLeftCell="A55" activePane="bottomLeft" state="split"/>
      <selection pane="topLeft" activeCell="A1" sqref="A1:A16384"/>
      <selection pane="bottomLeft" activeCell="A87" sqref="A87:E88"/>
    </sheetView>
  </sheetViews>
  <sheetFormatPr defaultColWidth="9.140625" defaultRowHeight="12.75"/>
  <cols>
    <col min="1" max="1" width="13.140625" style="72" customWidth="1"/>
    <col min="2" max="2" width="51.57421875" style="72" customWidth="1"/>
    <col min="3" max="3" width="29.140625" style="72" customWidth="1"/>
    <col min="4" max="4" width="16.28125" style="76" bestFit="1" customWidth="1"/>
    <col min="5" max="5" width="14.7109375" style="72" customWidth="1"/>
    <col min="6" max="6" width="15.7109375" style="72" customWidth="1"/>
    <col min="7" max="7" width="18.00390625" style="72" customWidth="1"/>
    <col min="8" max="8" width="13.8515625" style="72" bestFit="1" customWidth="1"/>
    <col min="9" max="12" width="13.57421875" style="72" bestFit="1" customWidth="1"/>
    <col min="13" max="13" width="13.140625" style="72" bestFit="1" customWidth="1"/>
    <col min="14" max="28" width="12.28125" style="72" bestFit="1" customWidth="1"/>
    <col min="29" max="16384" width="9.140625" style="72" customWidth="1"/>
  </cols>
  <sheetData>
    <row r="1" spans="2:18" ht="15">
      <c r="B1" s="168" t="s">
        <v>241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spans="8:28" ht="13.5" customHeight="1" thickBot="1">
      <c r="H2" s="5">
        <v>0</v>
      </c>
      <c r="I2" s="5">
        <f aca="true" t="shared" si="0" ref="I2:AB2">H2+1</f>
        <v>1</v>
      </c>
      <c r="J2" s="5">
        <f t="shared" si="0"/>
        <v>2</v>
      </c>
      <c r="K2" s="5">
        <f t="shared" si="0"/>
        <v>3</v>
      </c>
      <c r="L2" s="5">
        <f t="shared" si="0"/>
        <v>4</v>
      </c>
      <c r="M2" s="5">
        <f t="shared" si="0"/>
        <v>5</v>
      </c>
      <c r="N2" s="5">
        <f t="shared" si="0"/>
        <v>6</v>
      </c>
      <c r="O2" s="5">
        <f t="shared" si="0"/>
        <v>7</v>
      </c>
      <c r="P2" s="5">
        <f t="shared" si="0"/>
        <v>8</v>
      </c>
      <c r="Q2" s="5">
        <f t="shared" si="0"/>
        <v>9</v>
      </c>
      <c r="R2" s="5">
        <f t="shared" si="0"/>
        <v>10</v>
      </c>
      <c r="S2" s="5">
        <f t="shared" si="0"/>
        <v>11</v>
      </c>
      <c r="T2" s="5">
        <f t="shared" si="0"/>
        <v>12</v>
      </c>
      <c r="U2" s="5">
        <f t="shared" si="0"/>
        <v>13</v>
      </c>
      <c r="V2" s="5">
        <f t="shared" si="0"/>
        <v>14</v>
      </c>
      <c r="W2" s="5">
        <f t="shared" si="0"/>
        <v>15</v>
      </c>
      <c r="X2" s="5">
        <f t="shared" si="0"/>
        <v>16</v>
      </c>
      <c r="Y2" s="5">
        <f t="shared" si="0"/>
        <v>17</v>
      </c>
      <c r="Z2" s="5">
        <f t="shared" si="0"/>
        <v>18</v>
      </c>
      <c r="AA2" s="5">
        <f t="shared" si="0"/>
        <v>19</v>
      </c>
      <c r="AB2" s="5">
        <f t="shared" si="0"/>
        <v>20</v>
      </c>
    </row>
    <row r="3" spans="2:28" ht="13.5" thickBot="1">
      <c r="B3" s="77"/>
      <c r="C3" s="78"/>
      <c r="D3" s="79"/>
      <c r="E3" s="78"/>
      <c r="F3" s="78"/>
      <c r="G3" s="80" t="s">
        <v>1</v>
      </c>
      <c r="H3" s="81" t="str">
        <f>'[1]Growth &amp; Demand'!F4</f>
        <v>2011/2012</v>
      </c>
      <c r="I3" s="82" t="str">
        <f>'[1]Growth &amp; Demand'!G4</f>
        <v>2012/2013</v>
      </c>
      <c r="J3" s="82" t="str">
        <f>'[1]Growth &amp; Demand'!H4</f>
        <v>2013/2014</v>
      </c>
      <c r="K3" s="82" t="str">
        <f>'[1]Growth &amp; Demand'!I4</f>
        <v>2014/2015</v>
      </c>
      <c r="L3" s="82" t="str">
        <f>'[1]Growth &amp; Demand'!J4</f>
        <v>2015/2016</v>
      </c>
      <c r="M3" s="82" t="str">
        <f>'[1]Growth &amp; Demand'!K4</f>
        <v>2016/2017</v>
      </c>
      <c r="N3" s="82" t="str">
        <f>'[1]Growth &amp; Demand'!L4</f>
        <v>2017/2018</v>
      </c>
      <c r="O3" s="82" t="str">
        <f>'[1]Growth &amp; Demand'!M4</f>
        <v>2018/2019</v>
      </c>
      <c r="P3" s="82" t="str">
        <f>'[1]Growth &amp; Demand'!N4</f>
        <v>2019/2020</v>
      </c>
      <c r="Q3" s="82" t="str">
        <f>'[1]Growth &amp; Demand'!O4</f>
        <v>2020/2021</v>
      </c>
      <c r="R3" s="82" t="str">
        <f>'[1]Growth &amp; Demand'!P4</f>
        <v>2021/2022</v>
      </c>
      <c r="S3" s="82" t="str">
        <f>'[1]Growth &amp; Demand'!Q4</f>
        <v>2022/2023</v>
      </c>
      <c r="T3" s="82" t="str">
        <f>'[1]Growth &amp; Demand'!R4</f>
        <v>2023/2024</v>
      </c>
      <c r="U3" s="82" t="str">
        <f>'[1]Growth &amp; Demand'!S4</f>
        <v>2024/2025</v>
      </c>
      <c r="V3" s="82" t="str">
        <f>'[1]Growth &amp; Demand'!T4</f>
        <v>2025/2026</v>
      </c>
      <c r="W3" s="82" t="str">
        <f>'[1]Growth &amp; Demand'!U4</f>
        <v>2026/2027</v>
      </c>
      <c r="X3" s="82" t="str">
        <f>'[1]Growth &amp; Demand'!V4</f>
        <v>2027/2028</v>
      </c>
      <c r="Y3" s="82" t="str">
        <f>'[1]Growth &amp; Demand'!W4</f>
        <v>2028/2029</v>
      </c>
      <c r="Z3" s="82" t="str">
        <f>'[1]Growth &amp; Demand'!X4</f>
        <v>2029/2030</v>
      </c>
      <c r="AA3" s="82" t="str">
        <f>'[1]Growth &amp; Demand'!Y4</f>
        <v>2030/2031</v>
      </c>
      <c r="AB3" s="82" t="str">
        <f>'[1]Growth &amp; Demand'!Z4</f>
        <v>2031/2032</v>
      </c>
    </row>
    <row r="4" spans="2:28" ht="30" customHeight="1">
      <c r="B4" s="83" t="s">
        <v>2</v>
      </c>
      <c r="C4" s="83" t="s">
        <v>3</v>
      </c>
      <c r="D4" s="84" t="s">
        <v>4</v>
      </c>
      <c r="E4" s="85" t="s">
        <v>242</v>
      </c>
      <c r="F4" s="83" t="s">
        <v>243</v>
      </c>
      <c r="G4" s="83" t="s">
        <v>7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</row>
    <row r="5" spans="2:28" ht="13.5" thickBot="1">
      <c r="B5" s="87"/>
      <c r="C5" s="87"/>
      <c r="D5" s="88" t="s">
        <v>8</v>
      </c>
      <c r="E5" s="87"/>
      <c r="F5" s="87" t="s">
        <v>244</v>
      </c>
      <c r="G5" s="87" t="s">
        <v>9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</row>
    <row r="6" spans="2:28" ht="3" customHeight="1">
      <c r="B6" s="90"/>
      <c r="C6" s="90"/>
      <c r="D6" s="91"/>
      <c r="E6" s="90"/>
      <c r="F6" s="90"/>
      <c r="G6" s="90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</row>
    <row r="7" spans="2:28" ht="15">
      <c r="B7" s="92" t="s">
        <v>245</v>
      </c>
      <c r="C7" s="93"/>
      <c r="D7" s="94"/>
      <c r="E7" s="93"/>
      <c r="F7" s="93"/>
      <c r="G7" s="93"/>
      <c r="H7" s="95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</row>
    <row r="8" spans="1:28" s="1" customFormat="1" ht="12.75">
      <c r="A8" s="1" t="s">
        <v>57</v>
      </c>
      <c r="B8" s="23" t="s">
        <v>58</v>
      </c>
      <c r="C8" s="24" t="s">
        <v>12</v>
      </c>
      <c r="D8" s="61">
        <v>24000</v>
      </c>
      <c r="E8" s="96">
        <v>2011</v>
      </c>
      <c r="F8" s="26"/>
      <c r="G8" s="27"/>
      <c r="H8" s="28">
        <f aca="true" t="shared" si="1" ref="H8:Q17">IF($E8=(YEAR+H$2),$D8,"")</f>
        <v>24000</v>
      </c>
      <c r="I8" s="18">
        <f t="shared" si="1"/>
      </c>
      <c r="J8" s="18">
        <f t="shared" si="1"/>
      </c>
      <c r="K8" s="18">
        <f t="shared" si="1"/>
      </c>
      <c r="L8" s="18">
        <f t="shared" si="1"/>
      </c>
      <c r="M8" s="18">
        <f t="shared" si="1"/>
      </c>
      <c r="N8" s="18">
        <f t="shared" si="1"/>
      </c>
      <c r="O8" s="18">
        <f t="shared" si="1"/>
      </c>
      <c r="P8" s="18">
        <f t="shared" si="1"/>
      </c>
      <c r="Q8" s="18">
        <f t="shared" si="1"/>
      </c>
      <c r="R8" s="18">
        <f aca="true" t="shared" si="2" ref="R8:AB17">IF($E8=(YEAR+R$2),$D8,"")</f>
      </c>
      <c r="S8" s="18">
        <f t="shared" si="2"/>
      </c>
      <c r="T8" s="18">
        <f t="shared" si="2"/>
      </c>
      <c r="U8" s="18">
        <f t="shared" si="2"/>
      </c>
      <c r="V8" s="18">
        <f t="shared" si="2"/>
      </c>
      <c r="W8" s="18">
        <f t="shared" si="2"/>
      </c>
      <c r="X8" s="18">
        <f t="shared" si="2"/>
      </c>
      <c r="Y8" s="18">
        <f t="shared" si="2"/>
      </c>
      <c r="Z8" s="18">
        <f t="shared" si="2"/>
      </c>
      <c r="AA8" s="18">
        <f t="shared" si="2"/>
      </c>
      <c r="AB8" s="18">
        <f t="shared" si="2"/>
      </c>
    </row>
    <row r="9" spans="1:28" s="1" customFormat="1" ht="12.75">
      <c r="A9" s="97" t="s">
        <v>246</v>
      </c>
      <c r="B9" s="23" t="s">
        <v>247</v>
      </c>
      <c r="C9" s="24" t="s">
        <v>12</v>
      </c>
      <c r="D9" s="61">
        <v>11700</v>
      </c>
      <c r="E9" s="96">
        <v>2011</v>
      </c>
      <c r="F9" s="26"/>
      <c r="G9" s="27"/>
      <c r="H9" s="28">
        <f t="shared" si="1"/>
        <v>11700</v>
      </c>
      <c r="I9" s="18">
        <f t="shared" si="1"/>
      </c>
      <c r="J9" s="18">
        <f t="shared" si="1"/>
      </c>
      <c r="K9" s="18">
        <f t="shared" si="1"/>
      </c>
      <c r="L9" s="18">
        <f t="shared" si="1"/>
      </c>
      <c r="M9" s="18">
        <f t="shared" si="1"/>
      </c>
      <c r="N9" s="18">
        <f t="shared" si="1"/>
      </c>
      <c r="O9" s="18">
        <f t="shared" si="1"/>
      </c>
      <c r="P9" s="18">
        <f t="shared" si="1"/>
      </c>
      <c r="Q9" s="18">
        <f t="shared" si="1"/>
      </c>
      <c r="R9" s="18">
        <f t="shared" si="2"/>
      </c>
      <c r="S9" s="18">
        <f t="shared" si="2"/>
      </c>
      <c r="T9" s="18">
        <f t="shared" si="2"/>
      </c>
      <c r="U9" s="18">
        <f t="shared" si="2"/>
      </c>
      <c r="V9" s="18">
        <f t="shared" si="2"/>
      </c>
      <c r="W9" s="18">
        <f t="shared" si="2"/>
      </c>
      <c r="X9" s="18">
        <f t="shared" si="2"/>
      </c>
      <c r="Y9" s="18">
        <f t="shared" si="2"/>
      </c>
      <c r="Z9" s="18">
        <f t="shared" si="2"/>
      </c>
      <c r="AA9" s="18">
        <f t="shared" si="2"/>
      </c>
      <c r="AB9" s="18">
        <f t="shared" si="2"/>
      </c>
    </row>
    <row r="10" spans="1:28" s="1" customFormat="1" ht="12.75">
      <c r="A10" s="97" t="s">
        <v>248</v>
      </c>
      <c r="B10" s="23" t="s">
        <v>249</v>
      </c>
      <c r="C10" s="24" t="s">
        <v>12</v>
      </c>
      <c r="D10" s="61">
        <v>28000</v>
      </c>
      <c r="E10" s="96">
        <v>2011</v>
      </c>
      <c r="F10" s="26"/>
      <c r="G10" s="27"/>
      <c r="H10" s="28">
        <f t="shared" si="1"/>
        <v>28000</v>
      </c>
      <c r="I10" s="18">
        <f t="shared" si="1"/>
      </c>
      <c r="J10" s="18">
        <f t="shared" si="1"/>
      </c>
      <c r="K10" s="18">
        <f t="shared" si="1"/>
      </c>
      <c r="L10" s="18">
        <f t="shared" si="1"/>
      </c>
      <c r="M10" s="18">
        <f t="shared" si="1"/>
      </c>
      <c r="N10" s="18">
        <f t="shared" si="1"/>
      </c>
      <c r="O10" s="18">
        <f t="shared" si="1"/>
      </c>
      <c r="P10" s="18">
        <f t="shared" si="1"/>
      </c>
      <c r="Q10" s="18">
        <f t="shared" si="1"/>
      </c>
      <c r="R10" s="18">
        <f t="shared" si="2"/>
      </c>
      <c r="S10" s="18">
        <f t="shared" si="2"/>
      </c>
      <c r="T10" s="18">
        <f t="shared" si="2"/>
      </c>
      <c r="U10" s="18">
        <f t="shared" si="2"/>
      </c>
      <c r="V10" s="18">
        <f t="shared" si="2"/>
      </c>
      <c r="W10" s="18">
        <f t="shared" si="2"/>
      </c>
      <c r="X10" s="18">
        <f t="shared" si="2"/>
      </c>
      <c r="Y10" s="18">
        <f t="shared" si="2"/>
      </c>
      <c r="Z10" s="18">
        <f t="shared" si="2"/>
      </c>
      <c r="AA10" s="18">
        <f t="shared" si="2"/>
      </c>
      <c r="AB10" s="18">
        <f t="shared" si="2"/>
      </c>
    </row>
    <row r="11" spans="1:28" s="1" customFormat="1" ht="12.75">
      <c r="A11" s="97" t="s">
        <v>250</v>
      </c>
      <c r="B11" s="23" t="s">
        <v>251</v>
      </c>
      <c r="C11" s="24" t="s">
        <v>12</v>
      </c>
      <c r="D11" s="61">
        <v>25000</v>
      </c>
      <c r="E11" s="96">
        <v>2011</v>
      </c>
      <c r="F11" s="26"/>
      <c r="G11" s="27"/>
      <c r="H11" s="28">
        <f t="shared" si="1"/>
        <v>25000</v>
      </c>
      <c r="I11" s="18">
        <f t="shared" si="1"/>
      </c>
      <c r="J11" s="18">
        <f t="shared" si="1"/>
      </c>
      <c r="K11" s="18">
        <f t="shared" si="1"/>
      </c>
      <c r="L11" s="18">
        <f t="shared" si="1"/>
      </c>
      <c r="M11" s="18">
        <f t="shared" si="1"/>
      </c>
      <c r="N11" s="18">
        <f t="shared" si="1"/>
      </c>
      <c r="O11" s="18">
        <f t="shared" si="1"/>
      </c>
      <c r="P11" s="18">
        <f t="shared" si="1"/>
      </c>
      <c r="Q11" s="18">
        <f t="shared" si="1"/>
      </c>
      <c r="R11" s="18">
        <f t="shared" si="2"/>
      </c>
      <c r="S11" s="18">
        <f t="shared" si="2"/>
      </c>
      <c r="T11" s="18">
        <f t="shared" si="2"/>
      </c>
      <c r="U11" s="18">
        <f t="shared" si="2"/>
      </c>
      <c r="V11" s="18">
        <f t="shared" si="2"/>
      </c>
      <c r="W11" s="18">
        <f t="shared" si="2"/>
      </c>
      <c r="X11" s="18">
        <f t="shared" si="2"/>
      </c>
      <c r="Y11" s="18">
        <f t="shared" si="2"/>
      </c>
      <c r="Z11" s="18">
        <f t="shared" si="2"/>
      </c>
      <c r="AA11" s="18">
        <f t="shared" si="2"/>
      </c>
      <c r="AB11" s="18">
        <f t="shared" si="2"/>
      </c>
    </row>
    <row r="12" spans="1:28" s="1" customFormat="1" ht="12.75">
      <c r="A12" s="97" t="s">
        <v>252</v>
      </c>
      <c r="B12" s="23" t="s">
        <v>253</v>
      </c>
      <c r="C12" s="24" t="s">
        <v>12</v>
      </c>
      <c r="D12" s="61">
        <v>22900</v>
      </c>
      <c r="E12" s="96">
        <v>2011</v>
      </c>
      <c r="F12" s="26"/>
      <c r="G12" s="27"/>
      <c r="H12" s="28">
        <f t="shared" si="1"/>
        <v>22900</v>
      </c>
      <c r="I12" s="18">
        <f t="shared" si="1"/>
      </c>
      <c r="J12" s="18">
        <f t="shared" si="1"/>
      </c>
      <c r="K12" s="28">
        <f t="shared" si="1"/>
      </c>
      <c r="L12" s="18">
        <f t="shared" si="1"/>
      </c>
      <c r="M12" s="18">
        <f t="shared" si="1"/>
      </c>
      <c r="N12" s="18">
        <f t="shared" si="1"/>
      </c>
      <c r="O12" s="18">
        <f t="shared" si="1"/>
      </c>
      <c r="P12" s="18">
        <f t="shared" si="1"/>
      </c>
      <c r="Q12" s="18">
        <f t="shared" si="1"/>
      </c>
      <c r="R12" s="18">
        <f t="shared" si="2"/>
      </c>
      <c r="S12" s="18">
        <f t="shared" si="2"/>
      </c>
      <c r="T12" s="18">
        <f t="shared" si="2"/>
      </c>
      <c r="U12" s="18">
        <f t="shared" si="2"/>
      </c>
      <c r="V12" s="18">
        <f t="shared" si="2"/>
      </c>
      <c r="W12" s="18">
        <f t="shared" si="2"/>
      </c>
      <c r="X12" s="18">
        <f t="shared" si="2"/>
      </c>
      <c r="Y12" s="18">
        <f t="shared" si="2"/>
      </c>
      <c r="Z12" s="18">
        <f t="shared" si="2"/>
      </c>
      <c r="AA12" s="18">
        <f t="shared" si="2"/>
      </c>
      <c r="AB12" s="18">
        <f t="shared" si="2"/>
      </c>
    </row>
    <row r="13" spans="1:28" s="1" customFormat="1" ht="12.75">
      <c r="A13" s="97" t="s">
        <v>254</v>
      </c>
      <c r="B13" s="23" t="s">
        <v>255</v>
      </c>
      <c r="C13" s="24" t="s">
        <v>12</v>
      </c>
      <c r="D13" s="61">
        <v>0</v>
      </c>
      <c r="E13" s="96">
        <v>2011</v>
      </c>
      <c r="F13" s="26"/>
      <c r="G13" s="27"/>
      <c r="H13" s="28">
        <f t="shared" si="1"/>
        <v>0</v>
      </c>
      <c r="I13" s="18">
        <f t="shared" si="1"/>
      </c>
      <c r="J13" s="18">
        <f t="shared" si="1"/>
      </c>
      <c r="K13" s="28">
        <f t="shared" si="1"/>
      </c>
      <c r="L13" s="18">
        <f t="shared" si="1"/>
      </c>
      <c r="M13" s="18">
        <f t="shared" si="1"/>
      </c>
      <c r="N13" s="18">
        <f t="shared" si="1"/>
      </c>
      <c r="O13" s="18">
        <f t="shared" si="1"/>
      </c>
      <c r="P13" s="18">
        <f t="shared" si="1"/>
      </c>
      <c r="Q13" s="18">
        <f t="shared" si="1"/>
      </c>
      <c r="R13" s="18">
        <f t="shared" si="2"/>
      </c>
      <c r="S13" s="18">
        <f t="shared" si="2"/>
      </c>
      <c r="T13" s="18">
        <f t="shared" si="2"/>
      </c>
      <c r="U13" s="18">
        <f t="shared" si="2"/>
      </c>
      <c r="V13" s="18">
        <f t="shared" si="2"/>
      </c>
      <c r="W13" s="18">
        <f t="shared" si="2"/>
      </c>
      <c r="X13" s="18">
        <f t="shared" si="2"/>
      </c>
      <c r="Y13" s="18">
        <f t="shared" si="2"/>
      </c>
      <c r="Z13" s="18">
        <f t="shared" si="2"/>
      </c>
      <c r="AA13" s="18">
        <f t="shared" si="2"/>
      </c>
      <c r="AB13" s="18">
        <f t="shared" si="2"/>
      </c>
    </row>
    <row r="14" spans="1:28" s="1" customFormat="1" ht="12.75">
      <c r="A14" s="97" t="s">
        <v>256</v>
      </c>
      <c r="B14" s="23" t="s">
        <v>257</v>
      </c>
      <c r="C14" s="24" t="s">
        <v>12</v>
      </c>
      <c r="D14" s="61">
        <v>35000</v>
      </c>
      <c r="E14" s="96">
        <v>2011</v>
      </c>
      <c r="F14" s="26"/>
      <c r="G14" s="27"/>
      <c r="H14" s="28">
        <f t="shared" si="1"/>
        <v>35000</v>
      </c>
      <c r="I14" s="18">
        <f t="shared" si="1"/>
      </c>
      <c r="J14" s="18">
        <f t="shared" si="1"/>
      </c>
      <c r="K14" s="28">
        <f t="shared" si="1"/>
      </c>
      <c r="L14" s="18">
        <f t="shared" si="1"/>
      </c>
      <c r="M14" s="18">
        <f t="shared" si="1"/>
      </c>
      <c r="N14" s="18">
        <f t="shared" si="1"/>
      </c>
      <c r="O14" s="18">
        <f t="shared" si="1"/>
      </c>
      <c r="P14" s="18">
        <f t="shared" si="1"/>
      </c>
      <c r="Q14" s="18">
        <f t="shared" si="1"/>
      </c>
      <c r="R14" s="18">
        <f t="shared" si="2"/>
      </c>
      <c r="S14" s="18">
        <f t="shared" si="2"/>
      </c>
      <c r="T14" s="18">
        <f t="shared" si="2"/>
      </c>
      <c r="U14" s="18">
        <f t="shared" si="2"/>
      </c>
      <c r="V14" s="18">
        <f t="shared" si="2"/>
      </c>
      <c r="W14" s="18">
        <f t="shared" si="2"/>
      </c>
      <c r="X14" s="18">
        <f t="shared" si="2"/>
      </c>
      <c r="Y14" s="18">
        <f t="shared" si="2"/>
      </c>
      <c r="Z14" s="18">
        <f t="shared" si="2"/>
      </c>
      <c r="AA14" s="18">
        <f t="shared" si="2"/>
      </c>
      <c r="AB14" s="18">
        <f t="shared" si="2"/>
      </c>
    </row>
    <row r="15" spans="1:28" s="1" customFormat="1" ht="12.75">
      <c r="A15" s="97" t="s">
        <v>258</v>
      </c>
      <c r="B15" s="23" t="s">
        <v>259</v>
      </c>
      <c r="C15" s="24" t="s">
        <v>12</v>
      </c>
      <c r="D15" s="61">
        <v>23000</v>
      </c>
      <c r="E15" s="96">
        <v>2011</v>
      </c>
      <c r="F15" s="26"/>
      <c r="G15" s="27"/>
      <c r="H15" s="28">
        <f t="shared" si="1"/>
        <v>23000</v>
      </c>
      <c r="I15" s="18">
        <f t="shared" si="1"/>
      </c>
      <c r="J15" s="18">
        <f t="shared" si="1"/>
      </c>
      <c r="K15" s="28">
        <f t="shared" si="1"/>
      </c>
      <c r="L15" s="18">
        <f t="shared" si="1"/>
      </c>
      <c r="M15" s="18">
        <f t="shared" si="1"/>
      </c>
      <c r="N15" s="18">
        <f t="shared" si="1"/>
      </c>
      <c r="O15" s="18">
        <f t="shared" si="1"/>
      </c>
      <c r="P15" s="18">
        <f t="shared" si="1"/>
      </c>
      <c r="Q15" s="18">
        <f t="shared" si="1"/>
      </c>
      <c r="R15" s="18">
        <f t="shared" si="2"/>
      </c>
      <c r="S15" s="18">
        <f t="shared" si="2"/>
      </c>
      <c r="T15" s="18">
        <f t="shared" si="2"/>
      </c>
      <c r="U15" s="18">
        <f t="shared" si="2"/>
      </c>
      <c r="V15" s="18">
        <f t="shared" si="2"/>
      </c>
      <c r="W15" s="18">
        <f t="shared" si="2"/>
      </c>
      <c r="X15" s="18">
        <f t="shared" si="2"/>
      </c>
      <c r="Y15" s="18">
        <f t="shared" si="2"/>
      </c>
      <c r="Z15" s="18">
        <f t="shared" si="2"/>
      </c>
      <c r="AA15" s="18">
        <f t="shared" si="2"/>
      </c>
      <c r="AB15" s="18">
        <f t="shared" si="2"/>
      </c>
    </row>
    <row r="16" spans="1:28" s="1" customFormat="1" ht="12.75">
      <c r="A16" s="97" t="s">
        <v>260</v>
      </c>
      <c r="B16" s="23" t="s">
        <v>261</v>
      </c>
      <c r="C16" s="24" t="s">
        <v>12</v>
      </c>
      <c r="D16" s="61">
        <v>93000</v>
      </c>
      <c r="E16" s="96">
        <v>2011</v>
      </c>
      <c r="F16" s="26"/>
      <c r="G16" s="27"/>
      <c r="H16" s="28">
        <f t="shared" si="1"/>
        <v>93000</v>
      </c>
      <c r="I16" s="18">
        <f t="shared" si="1"/>
      </c>
      <c r="J16" s="18">
        <f t="shared" si="1"/>
      </c>
      <c r="K16" s="28">
        <f t="shared" si="1"/>
      </c>
      <c r="L16" s="18">
        <f t="shared" si="1"/>
      </c>
      <c r="M16" s="18">
        <f t="shared" si="1"/>
      </c>
      <c r="N16" s="18">
        <f t="shared" si="1"/>
      </c>
      <c r="O16" s="18">
        <f t="shared" si="1"/>
      </c>
      <c r="P16" s="18">
        <f t="shared" si="1"/>
      </c>
      <c r="Q16" s="18">
        <f t="shared" si="1"/>
      </c>
      <c r="R16" s="18">
        <f t="shared" si="2"/>
      </c>
      <c r="S16" s="18">
        <f t="shared" si="2"/>
      </c>
      <c r="T16" s="18">
        <f t="shared" si="2"/>
      </c>
      <c r="U16" s="18">
        <f t="shared" si="2"/>
      </c>
      <c r="V16" s="18">
        <f t="shared" si="2"/>
      </c>
      <c r="W16" s="18">
        <f t="shared" si="2"/>
      </c>
      <c r="X16" s="18">
        <f t="shared" si="2"/>
      </c>
      <c r="Y16" s="18">
        <f t="shared" si="2"/>
      </c>
      <c r="Z16" s="18">
        <f t="shared" si="2"/>
      </c>
      <c r="AA16" s="18">
        <f t="shared" si="2"/>
      </c>
      <c r="AB16" s="18">
        <f t="shared" si="2"/>
      </c>
    </row>
    <row r="17" spans="1:28" s="1" customFormat="1" ht="12.75">
      <c r="A17" s="97" t="s">
        <v>262</v>
      </c>
      <c r="B17" s="23" t="s">
        <v>263</v>
      </c>
      <c r="C17" s="24" t="s">
        <v>12</v>
      </c>
      <c r="D17" s="61">
        <v>0</v>
      </c>
      <c r="E17" s="96">
        <v>2011</v>
      </c>
      <c r="F17" s="26"/>
      <c r="G17" s="27"/>
      <c r="H17" s="28">
        <f t="shared" si="1"/>
        <v>0</v>
      </c>
      <c r="I17" s="18">
        <f t="shared" si="1"/>
      </c>
      <c r="J17" s="18">
        <f t="shared" si="1"/>
      </c>
      <c r="K17" s="28">
        <f t="shared" si="1"/>
      </c>
      <c r="L17" s="18">
        <f t="shared" si="1"/>
      </c>
      <c r="M17" s="18">
        <f t="shared" si="1"/>
      </c>
      <c r="N17" s="18">
        <f t="shared" si="1"/>
      </c>
      <c r="O17" s="18">
        <f t="shared" si="1"/>
      </c>
      <c r="P17" s="18">
        <f t="shared" si="1"/>
      </c>
      <c r="Q17" s="18">
        <f t="shared" si="1"/>
      </c>
      <c r="R17" s="18">
        <f t="shared" si="2"/>
      </c>
      <c r="S17" s="18">
        <f t="shared" si="2"/>
      </c>
      <c r="T17" s="18">
        <f t="shared" si="2"/>
      </c>
      <c r="U17" s="18">
        <f t="shared" si="2"/>
      </c>
      <c r="V17" s="18">
        <f t="shared" si="2"/>
      </c>
      <c r="W17" s="18">
        <f t="shared" si="2"/>
      </c>
      <c r="X17" s="18">
        <f t="shared" si="2"/>
      </c>
      <c r="Y17" s="18">
        <f t="shared" si="2"/>
      </c>
      <c r="Z17" s="18">
        <f t="shared" si="2"/>
      </c>
      <c r="AA17" s="18">
        <f t="shared" si="2"/>
      </c>
      <c r="AB17" s="18">
        <f t="shared" si="2"/>
      </c>
    </row>
    <row r="18" spans="1:28" s="1" customFormat="1" ht="12.75">
      <c r="A18" s="97" t="s">
        <v>264</v>
      </c>
      <c r="B18" s="23" t="s">
        <v>265</v>
      </c>
      <c r="C18" s="24" t="s">
        <v>12</v>
      </c>
      <c r="D18" s="61">
        <v>93000</v>
      </c>
      <c r="E18" s="96">
        <v>2011</v>
      </c>
      <c r="F18" s="98"/>
      <c r="G18" s="27"/>
      <c r="H18" s="28">
        <f aca="true" t="shared" si="3" ref="H18:Q30">IF($E18=(YEAR+H$2),$D18,"")</f>
        <v>93000</v>
      </c>
      <c r="I18" s="18">
        <f t="shared" si="3"/>
      </c>
      <c r="J18" s="18">
        <f t="shared" si="3"/>
      </c>
      <c r="K18" s="28">
        <f t="shared" si="3"/>
      </c>
      <c r="L18" s="18">
        <f t="shared" si="3"/>
      </c>
      <c r="M18" s="18">
        <f t="shared" si="3"/>
      </c>
      <c r="N18" s="18">
        <f t="shared" si="3"/>
      </c>
      <c r="O18" s="18">
        <f t="shared" si="3"/>
      </c>
      <c r="P18" s="18">
        <f t="shared" si="3"/>
      </c>
      <c r="Q18" s="18">
        <f t="shared" si="3"/>
      </c>
      <c r="R18" s="18">
        <f aca="true" t="shared" si="4" ref="R18:AB30">IF($E18=(YEAR+R$2),$D18,"")</f>
      </c>
      <c r="S18" s="18">
        <f t="shared" si="4"/>
      </c>
      <c r="T18" s="18">
        <f t="shared" si="4"/>
      </c>
      <c r="U18" s="18">
        <f t="shared" si="4"/>
      </c>
      <c r="V18" s="18">
        <f t="shared" si="4"/>
      </c>
      <c r="W18" s="18">
        <f t="shared" si="4"/>
      </c>
      <c r="X18" s="18">
        <f t="shared" si="4"/>
      </c>
      <c r="Y18" s="18">
        <f t="shared" si="4"/>
      </c>
      <c r="Z18" s="18">
        <f t="shared" si="4"/>
      </c>
      <c r="AA18" s="18">
        <f t="shared" si="4"/>
      </c>
      <c r="AB18" s="18">
        <f t="shared" si="4"/>
      </c>
    </row>
    <row r="19" spans="1:28" s="1" customFormat="1" ht="12.75">
      <c r="A19" s="97" t="s">
        <v>266</v>
      </c>
      <c r="B19" s="23" t="s">
        <v>267</v>
      </c>
      <c r="C19" s="24" t="s">
        <v>12</v>
      </c>
      <c r="D19" s="60">
        <v>93000</v>
      </c>
      <c r="E19" s="96">
        <v>2011</v>
      </c>
      <c r="F19" s="98"/>
      <c r="G19" s="27"/>
      <c r="H19" s="28">
        <f t="shared" si="3"/>
        <v>93000</v>
      </c>
      <c r="I19" s="18">
        <f t="shared" si="3"/>
      </c>
      <c r="J19" s="18">
        <f t="shared" si="3"/>
      </c>
      <c r="K19" s="28">
        <f t="shared" si="3"/>
      </c>
      <c r="L19" s="18">
        <f t="shared" si="3"/>
      </c>
      <c r="M19" s="18">
        <f t="shared" si="3"/>
      </c>
      <c r="N19" s="18">
        <f t="shared" si="3"/>
      </c>
      <c r="O19" s="18">
        <f t="shared" si="3"/>
      </c>
      <c r="P19" s="18">
        <f t="shared" si="3"/>
      </c>
      <c r="Q19" s="18">
        <f t="shared" si="3"/>
      </c>
      <c r="R19" s="18">
        <f t="shared" si="4"/>
      </c>
      <c r="S19" s="18">
        <f t="shared" si="4"/>
      </c>
      <c r="T19" s="18">
        <f t="shared" si="4"/>
      </c>
      <c r="U19" s="18">
        <f t="shared" si="4"/>
      </c>
      <c r="V19" s="18">
        <f t="shared" si="4"/>
      </c>
      <c r="W19" s="18">
        <f t="shared" si="4"/>
      </c>
      <c r="X19" s="18">
        <f t="shared" si="4"/>
      </c>
      <c r="Y19" s="18">
        <f t="shared" si="4"/>
      </c>
      <c r="Z19" s="18">
        <f t="shared" si="4"/>
      </c>
      <c r="AA19" s="18">
        <f t="shared" si="4"/>
      </c>
      <c r="AB19" s="18">
        <f t="shared" si="4"/>
      </c>
    </row>
    <row r="20" spans="1:28" s="1" customFormat="1" ht="12.75">
      <c r="A20" s="97" t="s">
        <v>268</v>
      </c>
      <c r="B20" s="23" t="s">
        <v>269</v>
      </c>
      <c r="C20" s="24" t="s">
        <v>12</v>
      </c>
      <c r="D20" s="61">
        <v>116000</v>
      </c>
      <c r="E20" s="96">
        <v>2011</v>
      </c>
      <c r="F20" s="26"/>
      <c r="G20" s="27"/>
      <c r="H20" s="28">
        <f t="shared" si="3"/>
        <v>116000</v>
      </c>
      <c r="I20" s="18">
        <f t="shared" si="3"/>
      </c>
      <c r="J20" s="18">
        <f t="shared" si="3"/>
      </c>
      <c r="K20" s="28">
        <f t="shared" si="3"/>
      </c>
      <c r="L20" s="18">
        <f t="shared" si="3"/>
      </c>
      <c r="M20" s="18">
        <f t="shared" si="3"/>
      </c>
      <c r="N20" s="18">
        <f t="shared" si="3"/>
      </c>
      <c r="O20" s="18">
        <f t="shared" si="3"/>
      </c>
      <c r="P20" s="18">
        <f t="shared" si="3"/>
      </c>
      <c r="Q20" s="18">
        <f t="shared" si="3"/>
      </c>
      <c r="R20" s="18">
        <f t="shared" si="4"/>
      </c>
      <c r="S20" s="18">
        <f t="shared" si="4"/>
      </c>
      <c r="T20" s="18">
        <f t="shared" si="4"/>
      </c>
      <c r="U20" s="18">
        <f t="shared" si="4"/>
      </c>
      <c r="V20" s="18">
        <f t="shared" si="4"/>
      </c>
      <c r="W20" s="18">
        <f t="shared" si="4"/>
      </c>
      <c r="X20" s="18">
        <f t="shared" si="4"/>
      </c>
      <c r="Y20" s="18">
        <f t="shared" si="4"/>
      </c>
      <c r="Z20" s="18">
        <f t="shared" si="4"/>
      </c>
      <c r="AA20" s="18">
        <f t="shared" si="4"/>
      </c>
      <c r="AB20" s="18">
        <f t="shared" si="4"/>
      </c>
    </row>
    <row r="21" spans="1:28" s="1" customFormat="1" ht="12.75">
      <c r="A21" s="97" t="s">
        <v>270</v>
      </c>
      <c r="B21" s="23" t="s">
        <v>271</v>
      </c>
      <c r="C21" s="24" t="s">
        <v>12</v>
      </c>
      <c r="D21" s="61">
        <v>1541000</v>
      </c>
      <c r="E21" s="96">
        <v>2011</v>
      </c>
      <c r="F21" s="26"/>
      <c r="G21" s="27"/>
      <c r="H21" s="28">
        <f t="shared" si="3"/>
        <v>1541000</v>
      </c>
      <c r="I21" s="18">
        <f t="shared" si="3"/>
      </c>
      <c r="J21" s="18">
        <f t="shared" si="3"/>
      </c>
      <c r="K21" s="28">
        <f t="shared" si="3"/>
      </c>
      <c r="L21" s="18">
        <f t="shared" si="3"/>
      </c>
      <c r="M21" s="18">
        <f t="shared" si="3"/>
      </c>
      <c r="N21" s="18">
        <f t="shared" si="3"/>
      </c>
      <c r="O21" s="18">
        <f t="shared" si="3"/>
      </c>
      <c r="P21" s="18">
        <f t="shared" si="3"/>
      </c>
      <c r="Q21" s="18">
        <f t="shared" si="3"/>
      </c>
      <c r="R21" s="18">
        <f t="shared" si="4"/>
      </c>
      <c r="S21" s="18">
        <f t="shared" si="4"/>
      </c>
      <c r="T21" s="18">
        <f t="shared" si="4"/>
      </c>
      <c r="U21" s="18">
        <f t="shared" si="4"/>
      </c>
      <c r="V21" s="18">
        <f t="shared" si="4"/>
      </c>
      <c r="W21" s="18">
        <f t="shared" si="4"/>
      </c>
      <c r="X21" s="18">
        <f t="shared" si="4"/>
      </c>
      <c r="Y21" s="18">
        <f t="shared" si="4"/>
      </c>
      <c r="Z21" s="18">
        <f t="shared" si="4"/>
      </c>
      <c r="AA21" s="18">
        <f t="shared" si="4"/>
      </c>
      <c r="AB21" s="18">
        <f t="shared" si="4"/>
      </c>
    </row>
    <row r="22" spans="1:28" s="1" customFormat="1" ht="12.75">
      <c r="A22" s="97" t="s">
        <v>272</v>
      </c>
      <c r="B22" s="23" t="s">
        <v>273</v>
      </c>
      <c r="C22" s="24" t="s">
        <v>12</v>
      </c>
      <c r="D22" s="61">
        <v>100</v>
      </c>
      <c r="E22" s="96">
        <v>2011</v>
      </c>
      <c r="F22" s="26"/>
      <c r="G22" s="27"/>
      <c r="H22" s="28">
        <f t="shared" si="3"/>
        <v>100</v>
      </c>
      <c r="I22" s="18">
        <f t="shared" si="3"/>
      </c>
      <c r="J22" s="18">
        <f t="shared" si="3"/>
      </c>
      <c r="K22" s="28">
        <f t="shared" si="3"/>
      </c>
      <c r="L22" s="18">
        <f t="shared" si="3"/>
      </c>
      <c r="M22" s="18">
        <f t="shared" si="3"/>
      </c>
      <c r="N22" s="18">
        <f t="shared" si="3"/>
      </c>
      <c r="O22" s="18">
        <f t="shared" si="3"/>
      </c>
      <c r="P22" s="18">
        <f t="shared" si="3"/>
      </c>
      <c r="Q22" s="18">
        <f t="shared" si="3"/>
      </c>
      <c r="R22" s="18">
        <f t="shared" si="4"/>
      </c>
      <c r="S22" s="18">
        <f t="shared" si="4"/>
      </c>
      <c r="T22" s="18">
        <f t="shared" si="4"/>
      </c>
      <c r="U22" s="18">
        <f t="shared" si="4"/>
      </c>
      <c r="V22" s="18">
        <f t="shared" si="4"/>
      </c>
      <c r="W22" s="18">
        <f t="shared" si="4"/>
      </c>
      <c r="X22" s="18">
        <f t="shared" si="4"/>
      </c>
      <c r="Y22" s="18">
        <f t="shared" si="4"/>
      </c>
      <c r="Z22" s="18">
        <f t="shared" si="4"/>
      </c>
      <c r="AA22" s="18">
        <f t="shared" si="4"/>
      </c>
      <c r="AB22" s="18">
        <f t="shared" si="4"/>
      </c>
    </row>
    <row r="23" spans="1:28" s="1" customFormat="1" ht="12.75">
      <c r="A23" s="97" t="s">
        <v>274</v>
      </c>
      <c r="B23" s="32" t="s">
        <v>275</v>
      </c>
      <c r="C23" s="24" t="s">
        <v>12</v>
      </c>
      <c r="D23" s="60">
        <v>0</v>
      </c>
      <c r="E23" s="96">
        <v>2011</v>
      </c>
      <c r="F23" s="26"/>
      <c r="G23" s="27"/>
      <c r="H23" s="28">
        <f t="shared" si="3"/>
        <v>0</v>
      </c>
      <c r="I23" s="18">
        <f t="shared" si="3"/>
      </c>
      <c r="J23" s="28">
        <f t="shared" si="3"/>
      </c>
      <c r="K23" s="28">
        <f t="shared" si="3"/>
      </c>
      <c r="L23" s="18">
        <f t="shared" si="3"/>
      </c>
      <c r="M23" s="18">
        <f t="shared" si="3"/>
      </c>
      <c r="N23" s="18">
        <f t="shared" si="3"/>
      </c>
      <c r="O23" s="18">
        <f t="shared" si="3"/>
      </c>
      <c r="P23" s="18">
        <f t="shared" si="3"/>
      </c>
      <c r="Q23" s="18">
        <f t="shared" si="3"/>
      </c>
      <c r="R23" s="18">
        <f t="shared" si="4"/>
      </c>
      <c r="S23" s="18">
        <f t="shared" si="4"/>
      </c>
      <c r="T23" s="18">
        <f t="shared" si="4"/>
      </c>
      <c r="U23" s="18">
        <f t="shared" si="4"/>
      </c>
      <c r="V23" s="18">
        <f t="shared" si="4"/>
      </c>
      <c r="W23" s="18">
        <f t="shared" si="4"/>
      </c>
      <c r="X23" s="18">
        <f t="shared" si="4"/>
      </c>
      <c r="Y23" s="18">
        <f t="shared" si="4"/>
      </c>
      <c r="Z23" s="18">
        <f t="shared" si="4"/>
      </c>
      <c r="AA23" s="18">
        <f t="shared" si="4"/>
      </c>
      <c r="AB23" s="18">
        <f t="shared" si="4"/>
      </c>
    </row>
    <row r="24" spans="1:28" s="1" customFormat="1" ht="12.75">
      <c r="A24" s="97" t="s">
        <v>276</v>
      </c>
      <c r="B24" s="32" t="s">
        <v>277</v>
      </c>
      <c r="C24" s="24" t="s">
        <v>12</v>
      </c>
      <c r="D24" s="61">
        <v>35700</v>
      </c>
      <c r="E24" s="96">
        <v>2011</v>
      </c>
      <c r="F24" s="98"/>
      <c r="G24" s="27"/>
      <c r="H24" s="28">
        <f t="shared" si="3"/>
        <v>35700</v>
      </c>
      <c r="I24" s="18">
        <f t="shared" si="3"/>
      </c>
      <c r="J24" s="28">
        <f t="shared" si="3"/>
      </c>
      <c r="K24" s="28">
        <f t="shared" si="3"/>
      </c>
      <c r="L24" s="18">
        <f t="shared" si="3"/>
      </c>
      <c r="M24" s="18">
        <f t="shared" si="3"/>
      </c>
      <c r="N24" s="18">
        <f t="shared" si="3"/>
      </c>
      <c r="O24" s="18">
        <f t="shared" si="3"/>
      </c>
      <c r="P24" s="18">
        <f t="shared" si="3"/>
      </c>
      <c r="Q24" s="18">
        <f t="shared" si="3"/>
      </c>
      <c r="R24" s="18">
        <f t="shared" si="4"/>
      </c>
      <c r="S24" s="18">
        <f t="shared" si="4"/>
      </c>
      <c r="T24" s="18">
        <f t="shared" si="4"/>
      </c>
      <c r="U24" s="18">
        <f t="shared" si="4"/>
      </c>
      <c r="V24" s="18">
        <f t="shared" si="4"/>
      </c>
      <c r="W24" s="18">
        <f t="shared" si="4"/>
      </c>
      <c r="X24" s="18">
        <f t="shared" si="4"/>
      </c>
      <c r="Y24" s="18">
        <f t="shared" si="4"/>
      </c>
      <c r="Z24" s="18">
        <f t="shared" si="4"/>
      </c>
      <c r="AA24" s="18">
        <f t="shared" si="4"/>
      </c>
      <c r="AB24" s="18">
        <f t="shared" si="4"/>
      </c>
    </row>
    <row r="25" spans="1:28" s="1" customFormat="1" ht="12.75">
      <c r="A25" s="97" t="s">
        <v>278</v>
      </c>
      <c r="B25" s="32" t="s">
        <v>279</v>
      </c>
      <c r="C25" s="24" t="s">
        <v>12</v>
      </c>
      <c r="D25" s="61">
        <v>11700</v>
      </c>
      <c r="E25" s="96">
        <v>2011</v>
      </c>
      <c r="F25" s="26"/>
      <c r="G25" s="27"/>
      <c r="H25" s="28">
        <f t="shared" si="3"/>
        <v>11700</v>
      </c>
      <c r="I25" s="18">
        <f t="shared" si="3"/>
      </c>
      <c r="J25" s="28">
        <f t="shared" si="3"/>
      </c>
      <c r="K25" s="28">
        <f t="shared" si="3"/>
      </c>
      <c r="L25" s="18">
        <f t="shared" si="3"/>
      </c>
      <c r="M25" s="18">
        <f t="shared" si="3"/>
      </c>
      <c r="N25" s="18">
        <f t="shared" si="3"/>
      </c>
      <c r="O25" s="18">
        <f t="shared" si="3"/>
      </c>
      <c r="P25" s="18">
        <f t="shared" si="3"/>
      </c>
      <c r="Q25" s="18">
        <f t="shared" si="3"/>
      </c>
      <c r="R25" s="18">
        <f t="shared" si="4"/>
      </c>
      <c r="S25" s="18">
        <f t="shared" si="4"/>
      </c>
      <c r="T25" s="18">
        <f t="shared" si="4"/>
      </c>
      <c r="U25" s="18">
        <f t="shared" si="4"/>
      </c>
      <c r="V25" s="18">
        <f t="shared" si="4"/>
      </c>
      <c r="W25" s="18">
        <f t="shared" si="4"/>
      </c>
      <c r="X25" s="18">
        <f t="shared" si="4"/>
      </c>
      <c r="Y25" s="18">
        <f t="shared" si="4"/>
      </c>
      <c r="Z25" s="18">
        <f t="shared" si="4"/>
      </c>
      <c r="AA25" s="18">
        <f t="shared" si="4"/>
      </c>
      <c r="AB25" s="18">
        <f t="shared" si="4"/>
      </c>
    </row>
    <row r="26" spans="1:28" s="1" customFormat="1" ht="12.75">
      <c r="A26" s="97" t="s">
        <v>280</v>
      </c>
      <c r="B26" s="32" t="s">
        <v>281</v>
      </c>
      <c r="C26" s="24" t="s">
        <v>12</v>
      </c>
      <c r="D26" s="61">
        <v>17400</v>
      </c>
      <c r="E26" s="96">
        <v>2011</v>
      </c>
      <c r="F26" s="26"/>
      <c r="G26" s="27"/>
      <c r="H26" s="28">
        <f t="shared" si="3"/>
        <v>17400</v>
      </c>
      <c r="I26" s="18">
        <f t="shared" si="3"/>
      </c>
      <c r="J26" s="28">
        <f t="shared" si="3"/>
      </c>
      <c r="K26" s="28">
        <f t="shared" si="3"/>
      </c>
      <c r="L26" s="18">
        <f t="shared" si="3"/>
      </c>
      <c r="M26" s="18">
        <f t="shared" si="3"/>
      </c>
      <c r="N26" s="18">
        <f t="shared" si="3"/>
      </c>
      <c r="O26" s="18">
        <f t="shared" si="3"/>
      </c>
      <c r="P26" s="18">
        <f t="shared" si="3"/>
      </c>
      <c r="Q26" s="18">
        <f t="shared" si="3"/>
      </c>
      <c r="R26" s="18">
        <f t="shared" si="4"/>
      </c>
      <c r="S26" s="18">
        <f t="shared" si="4"/>
      </c>
      <c r="T26" s="18">
        <f t="shared" si="4"/>
      </c>
      <c r="U26" s="18">
        <f t="shared" si="4"/>
      </c>
      <c r="V26" s="18">
        <f t="shared" si="4"/>
      </c>
      <c r="W26" s="18">
        <f t="shared" si="4"/>
      </c>
      <c r="X26" s="18">
        <f t="shared" si="4"/>
      </c>
      <c r="Y26" s="18">
        <f t="shared" si="4"/>
      </c>
      <c r="Z26" s="18">
        <f t="shared" si="4"/>
      </c>
      <c r="AA26" s="18">
        <f t="shared" si="4"/>
      </c>
      <c r="AB26" s="18">
        <f t="shared" si="4"/>
      </c>
    </row>
    <row r="27" spans="1:28" s="1" customFormat="1" ht="12.75">
      <c r="A27" s="97" t="s">
        <v>282</v>
      </c>
      <c r="B27" s="99" t="s">
        <v>283</v>
      </c>
      <c r="C27" s="24" t="s">
        <v>12</v>
      </c>
      <c r="D27" s="61">
        <v>4000</v>
      </c>
      <c r="E27" s="96">
        <v>2011</v>
      </c>
      <c r="F27" s="26"/>
      <c r="G27" s="27"/>
      <c r="H27" s="28">
        <f t="shared" si="3"/>
        <v>4000</v>
      </c>
      <c r="I27" s="28">
        <f t="shared" si="3"/>
      </c>
      <c r="J27" s="28">
        <f t="shared" si="3"/>
      </c>
      <c r="K27" s="28">
        <f t="shared" si="3"/>
      </c>
      <c r="L27" s="18">
        <f t="shared" si="3"/>
      </c>
      <c r="M27" s="18">
        <f t="shared" si="3"/>
      </c>
      <c r="N27" s="18">
        <f t="shared" si="3"/>
      </c>
      <c r="O27" s="18">
        <f t="shared" si="3"/>
      </c>
      <c r="P27" s="18">
        <f t="shared" si="3"/>
      </c>
      <c r="Q27" s="18">
        <f t="shared" si="3"/>
      </c>
      <c r="R27" s="18">
        <f t="shared" si="4"/>
      </c>
      <c r="S27" s="18">
        <f t="shared" si="4"/>
      </c>
      <c r="T27" s="18">
        <f t="shared" si="4"/>
      </c>
      <c r="U27" s="18">
        <f t="shared" si="4"/>
      </c>
      <c r="V27" s="18">
        <f t="shared" si="4"/>
      </c>
      <c r="W27" s="18">
        <f t="shared" si="4"/>
      </c>
      <c r="X27" s="18">
        <f t="shared" si="4"/>
      </c>
      <c r="Y27" s="18">
        <f t="shared" si="4"/>
      </c>
      <c r="Z27" s="18">
        <f t="shared" si="4"/>
      </c>
      <c r="AA27" s="18">
        <f t="shared" si="4"/>
      </c>
      <c r="AB27" s="18">
        <f t="shared" si="4"/>
      </c>
    </row>
    <row r="28" spans="1:28" s="1" customFormat="1" ht="12.75">
      <c r="A28" s="97" t="s">
        <v>284</v>
      </c>
      <c r="B28" s="32" t="s">
        <v>285</v>
      </c>
      <c r="C28" s="24" t="s">
        <v>12</v>
      </c>
      <c r="D28" s="61">
        <v>29570</v>
      </c>
      <c r="E28" s="96">
        <v>2011</v>
      </c>
      <c r="F28" s="26"/>
      <c r="G28" s="27"/>
      <c r="H28" s="28">
        <f t="shared" si="3"/>
        <v>29570</v>
      </c>
      <c r="I28" s="28">
        <f t="shared" si="3"/>
      </c>
      <c r="J28" s="28">
        <f t="shared" si="3"/>
      </c>
      <c r="K28" s="28">
        <f t="shared" si="3"/>
      </c>
      <c r="L28" s="18">
        <f t="shared" si="3"/>
      </c>
      <c r="M28" s="18">
        <f t="shared" si="3"/>
      </c>
      <c r="N28" s="18">
        <f t="shared" si="3"/>
      </c>
      <c r="O28" s="18">
        <f t="shared" si="3"/>
      </c>
      <c r="P28" s="18">
        <f t="shared" si="3"/>
      </c>
      <c r="Q28" s="18">
        <f t="shared" si="3"/>
      </c>
      <c r="R28" s="18">
        <f t="shared" si="4"/>
      </c>
      <c r="S28" s="18">
        <f t="shared" si="4"/>
      </c>
      <c r="T28" s="18">
        <f t="shared" si="4"/>
      </c>
      <c r="U28" s="18">
        <f t="shared" si="4"/>
      </c>
      <c r="V28" s="18">
        <f t="shared" si="4"/>
      </c>
      <c r="W28" s="18">
        <f t="shared" si="4"/>
      </c>
      <c r="X28" s="18">
        <f t="shared" si="4"/>
      </c>
      <c r="Y28" s="18">
        <f t="shared" si="4"/>
      </c>
      <c r="Z28" s="18">
        <f t="shared" si="4"/>
      </c>
      <c r="AA28" s="18">
        <f t="shared" si="4"/>
      </c>
      <c r="AB28" s="18">
        <f t="shared" si="4"/>
      </c>
    </row>
    <row r="29" spans="1:28" s="1" customFormat="1" ht="12.75">
      <c r="A29" s="97" t="s">
        <v>286</v>
      </c>
      <c r="B29" s="23" t="s">
        <v>287</v>
      </c>
      <c r="C29" s="24" t="s">
        <v>12</v>
      </c>
      <c r="D29" s="25">
        <v>1314000</v>
      </c>
      <c r="E29" s="96">
        <v>2011</v>
      </c>
      <c r="F29" s="26"/>
      <c r="G29" s="27"/>
      <c r="H29" s="28">
        <f t="shared" si="3"/>
        <v>1314000</v>
      </c>
      <c r="I29" s="28">
        <f t="shared" si="3"/>
      </c>
      <c r="J29" s="28">
        <f t="shared" si="3"/>
      </c>
      <c r="K29" s="28">
        <f t="shared" si="3"/>
      </c>
      <c r="L29" s="18">
        <f t="shared" si="3"/>
      </c>
      <c r="M29" s="18">
        <f t="shared" si="3"/>
      </c>
      <c r="N29" s="18">
        <f t="shared" si="3"/>
      </c>
      <c r="O29" s="18">
        <f t="shared" si="3"/>
      </c>
      <c r="P29" s="18">
        <f t="shared" si="3"/>
      </c>
      <c r="Q29" s="18">
        <f t="shared" si="3"/>
      </c>
      <c r="R29" s="18">
        <f t="shared" si="4"/>
      </c>
      <c r="S29" s="18">
        <f t="shared" si="4"/>
      </c>
      <c r="T29" s="18">
        <f t="shared" si="4"/>
      </c>
      <c r="U29" s="18">
        <f t="shared" si="4"/>
      </c>
      <c r="V29" s="18">
        <f t="shared" si="4"/>
      </c>
      <c r="W29" s="18">
        <f t="shared" si="4"/>
      </c>
      <c r="X29" s="18">
        <f t="shared" si="4"/>
      </c>
      <c r="Y29" s="18">
        <f t="shared" si="4"/>
      </c>
      <c r="Z29" s="18">
        <f t="shared" si="4"/>
      </c>
      <c r="AA29" s="18">
        <f t="shared" si="4"/>
      </c>
      <c r="AB29" s="18">
        <f t="shared" si="4"/>
      </c>
    </row>
    <row r="30" spans="1:28" s="1" customFormat="1" ht="12.75">
      <c r="A30" s="97" t="s">
        <v>288</v>
      </c>
      <c r="B30" s="23" t="s">
        <v>289</v>
      </c>
      <c r="C30" s="24" t="s">
        <v>12</v>
      </c>
      <c r="D30" s="25">
        <v>3370000</v>
      </c>
      <c r="E30" s="96">
        <v>2011</v>
      </c>
      <c r="F30" s="26"/>
      <c r="G30" s="27"/>
      <c r="H30" s="28">
        <f t="shared" si="3"/>
        <v>3370000</v>
      </c>
      <c r="I30" s="28">
        <f t="shared" si="3"/>
      </c>
      <c r="J30" s="28">
        <f t="shared" si="3"/>
      </c>
      <c r="K30" s="28">
        <f t="shared" si="3"/>
      </c>
      <c r="L30" s="18">
        <f t="shared" si="3"/>
      </c>
      <c r="M30" s="18">
        <f t="shared" si="3"/>
      </c>
      <c r="N30" s="18">
        <f t="shared" si="3"/>
      </c>
      <c r="O30" s="18">
        <f t="shared" si="3"/>
      </c>
      <c r="P30" s="18">
        <f t="shared" si="3"/>
      </c>
      <c r="Q30" s="18">
        <f t="shared" si="3"/>
      </c>
      <c r="R30" s="18">
        <f t="shared" si="4"/>
      </c>
      <c r="S30" s="18">
        <f t="shared" si="4"/>
      </c>
      <c r="T30" s="18">
        <f t="shared" si="4"/>
      </c>
      <c r="U30" s="18">
        <f t="shared" si="4"/>
      </c>
      <c r="V30" s="18">
        <f t="shared" si="4"/>
      </c>
      <c r="W30" s="18">
        <f t="shared" si="4"/>
      </c>
      <c r="X30" s="18">
        <f t="shared" si="4"/>
      </c>
      <c r="Y30" s="18">
        <f t="shared" si="4"/>
      </c>
      <c r="Z30" s="18">
        <f t="shared" si="4"/>
      </c>
      <c r="AA30" s="18">
        <f t="shared" si="4"/>
      </c>
      <c r="AB30" s="18">
        <f t="shared" si="4"/>
      </c>
    </row>
    <row r="31" spans="1:28" s="1" customFormat="1" ht="12.75">
      <c r="A31" s="34">
        <v>640877</v>
      </c>
      <c r="B31" s="30" t="s">
        <v>290</v>
      </c>
      <c r="C31" s="24" t="s">
        <v>12</v>
      </c>
      <c r="D31" s="35">
        <v>219828</v>
      </c>
      <c r="E31" s="26">
        <v>2012</v>
      </c>
      <c r="F31" s="26"/>
      <c r="G31" s="27"/>
      <c r="H31" s="28"/>
      <c r="I31" s="28">
        <f aca="true" t="shared" si="5" ref="I31:K60">IF($E31=(YEAR+I$2),$D31,"")</f>
        <v>219828</v>
      </c>
      <c r="J31" s="28">
        <f t="shared" si="5"/>
      </c>
      <c r="K31" s="28">
        <f t="shared" si="5"/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s="1" customFormat="1" ht="12.75">
      <c r="A32" s="34">
        <v>987654</v>
      </c>
      <c r="B32" s="30" t="s">
        <v>291</v>
      </c>
      <c r="C32" s="24" t="s">
        <v>12</v>
      </c>
      <c r="D32" s="35">
        <v>219828</v>
      </c>
      <c r="E32" s="26">
        <v>2012</v>
      </c>
      <c r="F32" s="26"/>
      <c r="G32" s="27"/>
      <c r="H32" s="28"/>
      <c r="I32" s="28">
        <f t="shared" si="5"/>
        <v>219828</v>
      </c>
      <c r="J32" s="28">
        <f t="shared" si="5"/>
      </c>
      <c r="K32" s="28">
        <f t="shared" si="5"/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1:28" s="1" customFormat="1" ht="12.75">
      <c r="A33" s="34">
        <v>987937</v>
      </c>
      <c r="B33" s="30" t="s">
        <v>71</v>
      </c>
      <c r="C33" s="24" t="s">
        <v>12</v>
      </c>
      <c r="D33" s="35">
        <v>28760</v>
      </c>
      <c r="E33" s="26">
        <v>2012</v>
      </c>
      <c r="F33" s="26"/>
      <c r="G33" s="27"/>
      <c r="H33" s="28"/>
      <c r="I33" s="28">
        <f t="shared" si="5"/>
        <v>28760</v>
      </c>
      <c r="J33" s="28">
        <f t="shared" si="5"/>
      </c>
      <c r="K33" s="28">
        <f t="shared" si="5"/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s="1" customFormat="1" ht="12.75">
      <c r="A34" s="34">
        <v>987942</v>
      </c>
      <c r="B34" s="30" t="s">
        <v>292</v>
      </c>
      <c r="C34" s="24" t="s">
        <v>12</v>
      </c>
      <c r="D34" s="35">
        <v>23966</v>
      </c>
      <c r="E34" s="26">
        <v>2012</v>
      </c>
      <c r="F34" s="26"/>
      <c r="G34" s="27"/>
      <c r="H34" s="28"/>
      <c r="I34" s="28">
        <f t="shared" si="5"/>
        <v>23966</v>
      </c>
      <c r="J34" s="28">
        <f t="shared" si="5"/>
      </c>
      <c r="K34" s="28">
        <f t="shared" si="5"/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s="1" customFormat="1" ht="12.75">
      <c r="A35" s="34">
        <v>987941</v>
      </c>
      <c r="B35" s="30" t="s">
        <v>72</v>
      </c>
      <c r="C35" s="24" t="s">
        <v>12</v>
      </c>
      <c r="D35" s="35">
        <v>9586</v>
      </c>
      <c r="E35" s="26">
        <v>2012</v>
      </c>
      <c r="F35" s="26"/>
      <c r="G35" s="27"/>
      <c r="H35" s="28"/>
      <c r="I35" s="28">
        <f t="shared" si="5"/>
        <v>9586</v>
      </c>
      <c r="J35" s="28">
        <f t="shared" si="5"/>
      </c>
      <c r="K35" s="28">
        <f t="shared" si="5"/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s="1" customFormat="1" ht="12.75">
      <c r="A36" s="34">
        <v>640255</v>
      </c>
      <c r="B36" s="30" t="s">
        <v>70</v>
      </c>
      <c r="C36" s="24" t="s">
        <v>12</v>
      </c>
      <c r="D36" s="35">
        <v>36272</v>
      </c>
      <c r="E36" s="26">
        <v>2012</v>
      </c>
      <c r="F36" s="26"/>
      <c r="G36" s="27"/>
      <c r="H36" s="28"/>
      <c r="I36" s="28">
        <f t="shared" si="5"/>
        <v>36272</v>
      </c>
      <c r="J36" s="28">
        <f t="shared" si="5"/>
      </c>
      <c r="K36" s="28">
        <f t="shared" si="5"/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1:28" s="1" customFormat="1" ht="12.75">
      <c r="A37" s="34">
        <v>987944</v>
      </c>
      <c r="B37" s="30" t="s">
        <v>73</v>
      </c>
      <c r="C37" s="24" t="s">
        <v>12</v>
      </c>
      <c r="D37" s="35">
        <v>11983</v>
      </c>
      <c r="E37" s="26">
        <v>2012</v>
      </c>
      <c r="F37" s="26"/>
      <c r="G37" s="27"/>
      <c r="H37" s="28"/>
      <c r="I37" s="28">
        <f t="shared" si="5"/>
        <v>11983</v>
      </c>
      <c r="J37" s="28">
        <f t="shared" si="5"/>
      </c>
      <c r="K37" s="28">
        <f t="shared" si="5"/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r="38" spans="1:28" s="1" customFormat="1" ht="12.75">
      <c r="A38" s="34">
        <v>987927</v>
      </c>
      <c r="B38" s="30" t="s">
        <v>74</v>
      </c>
      <c r="C38" s="24" t="s">
        <v>12</v>
      </c>
      <c r="D38" s="35">
        <v>191730</v>
      </c>
      <c r="E38" s="26">
        <v>2012</v>
      </c>
      <c r="F38" s="26"/>
      <c r="G38" s="27"/>
      <c r="H38" s="28"/>
      <c r="I38" s="28">
        <f t="shared" si="5"/>
        <v>191730</v>
      </c>
      <c r="J38" s="28">
        <f t="shared" si="5"/>
      </c>
      <c r="K38" s="28">
        <f t="shared" si="5"/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  <row r="39" spans="1:28" s="1" customFormat="1" ht="25.5">
      <c r="A39" s="34">
        <v>987943</v>
      </c>
      <c r="B39" s="30" t="s">
        <v>78</v>
      </c>
      <c r="C39" s="24" t="s">
        <v>12</v>
      </c>
      <c r="D39" s="35">
        <v>71899</v>
      </c>
      <c r="E39" s="26">
        <v>2012</v>
      </c>
      <c r="F39" s="26"/>
      <c r="G39" s="27"/>
      <c r="H39" s="28"/>
      <c r="I39" s="28">
        <f t="shared" si="5"/>
        <v>71899</v>
      </c>
      <c r="J39" s="28">
        <f t="shared" si="5"/>
      </c>
      <c r="K39" s="28">
        <f t="shared" si="5"/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</row>
    <row r="40" spans="1:28" s="1" customFormat="1" ht="12.75">
      <c r="A40" s="34">
        <v>987929</v>
      </c>
      <c r="B40" s="30" t="s">
        <v>75</v>
      </c>
      <c r="C40" s="24" t="s">
        <v>12</v>
      </c>
      <c r="D40" s="35">
        <v>28760</v>
      </c>
      <c r="E40" s="26">
        <v>2012</v>
      </c>
      <c r="F40" s="26"/>
      <c r="G40" s="27"/>
      <c r="H40" s="28"/>
      <c r="I40" s="28">
        <f t="shared" si="5"/>
        <v>28760</v>
      </c>
      <c r="J40" s="28">
        <f t="shared" si="5"/>
      </c>
      <c r="K40" s="28">
        <f t="shared" si="5"/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</row>
    <row r="41" spans="1:28" s="1" customFormat="1" ht="12.75">
      <c r="A41" s="34">
        <v>987930</v>
      </c>
      <c r="B41" s="30" t="s">
        <v>293</v>
      </c>
      <c r="C41" s="24" t="s">
        <v>12</v>
      </c>
      <c r="D41" s="35">
        <v>57519</v>
      </c>
      <c r="E41" s="26">
        <v>2012</v>
      </c>
      <c r="F41" s="26"/>
      <c r="G41" s="27">
        <v>0</v>
      </c>
      <c r="H41" s="28"/>
      <c r="I41" s="28">
        <f t="shared" si="5"/>
        <v>57519</v>
      </c>
      <c r="J41" s="28">
        <f t="shared" si="5"/>
      </c>
      <c r="K41" s="28">
        <f t="shared" si="5"/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</row>
    <row r="42" spans="1:28" s="1" customFormat="1" ht="12.75">
      <c r="A42" s="34">
        <v>987931</v>
      </c>
      <c r="B42" s="30" t="s">
        <v>76</v>
      </c>
      <c r="C42" s="24" t="s">
        <v>12</v>
      </c>
      <c r="D42" s="35">
        <v>45536</v>
      </c>
      <c r="E42" s="26">
        <v>2012</v>
      </c>
      <c r="F42" s="26"/>
      <c r="G42" s="27"/>
      <c r="H42" s="28"/>
      <c r="I42" s="28">
        <f t="shared" si="5"/>
        <v>45536</v>
      </c>
      <c r="J42" s="28">
        <f t="shared" si="5"/>
      </c>
      <c r="K42" s="28">
        <f t="shared" si="5"/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28" s="1" customFormat="1" ht="12.75">
      <c r="A43" s="34">
        <v>987932</v>
      </c>
      <c r="B43" s="30" t="s">
        <v>77</v>
      </c>
      <c r="C43" s="24" t="s">
        <v>12</v>
      </c>
      <c r="D43" s="35">
        <v>21569</v>
      </c>
      <c r="E43" s="26">
        <v>2012</v>
      </c>
      <c r="F43" s="26"/>
      <c r="G43" s="27"/>
      <c r="H43" s="28"/>
      <c r="I43" s="28">
        <f t="shared" si="5"/>
        <v>21569</v>
      </c>
      <c r="J43" s="28">
        <f t="shared" si="5"/>
      </c>
      <c r="K43" s="28">
        <f t="shared" si="5"/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spans="1:28" s="1" customFormat="1" ht="12.75">
      <c r="A44" s="34">
        <v>581107</v>
      </c>
      <c r="B44" s="30" t="s">
        <v>294</v>
      </c>
      <c r="C44" s="24" t="s">
        <v>12</v>
      </c>
      <c r="D44" s="35">
        <v>1648707</v>
      </c>
      <c r="E44" s="26">
        <v>2012</v>
      </c>
      <c r="F44" s="26"/>
      <c r="G44" s="27"/>
      <c r="H44" s="28"/>
      <c r="I44" s="28">
        <f t="shared" si="5"/>
        <v>1648707</v>
      </c>
      <c r="J44" s="28">
        <f t="shared" si="5"/>
      </c>
      <c r="K44" s="28">
        <f t="shared" si="5"/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1:28" s="1" customFormat="1" ht="12.75">
      <c r="A45" s="34">
        <v>987928</v>
      </c>
      <c r="B45" s="30" t="s">
        <v>88</v>
      </c>
      <c r="C45" s="24" t="s">
        <v>12</v>
      </c>
      <c r="D45" s="35">
        <v>28760</v>
      </c>
      <c r="E45" s="26">
        <v>2013</v>
      </c>
      <c r="F45" s="26"/>
      <c r="G45" s="27"/>
      <c r="H45" s="28"/>
      <c r="I45" s="28">
        <f t="shared" si="5"/>
      </c>
      <c r="J45" s="28">
        <f t="shared" si="5"/>
        <v>28760</v>
      </c>
      <c r="K45" s="28">
        <f t="shared" si="5"/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</row>
    <row r="46" spans="1:28" s="1" customFormat="1" ht="12.75">
      <c r="A46" s="34">
        <v>640877</v>
      </c>
      <c r="B46" s="30" t="s">
        <v>290</v>
      </c>
      <c r="C46" s="24" t="s">
        <v>12</v>
      </c>
      <c r="D46" s="35">
        <v>219828</v>
      </c>
      <c r="E46" s="26">
        <v>2013</v>
      </c>
      <c r="F46" s="26"/>
      <c r="G46" s="27"/>
      <c r="H46" s="28"/>
      <c r="I46" s="28">
        <f t="shared" si="5"/>
      </c>
      <c r="J46" s="28">
        <f t="shared" si="5"/>
        <v>219828</v>
      </c>
      <c r="K46" s="28">
        <f t="shared" si="5"/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</row>
    <row r="47" spans="1:28" s="1" customFormat="1" ht="12.75">
      <c r="A47" s="34">
        <v>987654</v>
      </c>
      <c r="B47" s="30" t="s">
        <v>291</v>
      </c>
      <c r="C47" s="24" t="s">
        <v>12</v>
      </c>
      <c r="D47" s="35">
        <v>219828</v>
      </c>
      <c r="E47" s="26">
        <v>2013</v>
      </c>
      <c r="F47" s="26"/>
      <c r="G47" s="27"/>
      <c r="H47" s="28"/>
      <c r="I47" s="28">
        <f t="shared" si="5"/>
      </c>
      <c r="J47" s="28">
        <f t="shared" si="5"/>
        <v>219828</v>
      </c>
      <c r="K47" s="28">
        <f t="shared" si="5"/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</row>
    <row r="48" spans="1:28" s="1" customFormat="1" ht="12.75">
      <c r="A48" s="34">
        <v>987938</v>
      </c>
      <c r="B48" s="30" t="s">
        <v>91</v>
      </c>
      <c r="C48" s="24" t="s">
        <v>12</v>
      </c>
      <c r="D48" s="35">
        <v>28760</v>
      </c>
      <c r="E48" s="26">
        <v>2013</v>
      </c>
      <c r="F48" s="26"/>
      <c r="G48" s="27"/>
      <c r="H48" s="28"/>
      <c r="I48" s="28">
        <f t="shared" si="5"/>
      </c>
      <c r="J48" s="28">
        <f t="shared" si="5"/>
        <v>28760</v>
      </c>
      <c r="K48" s="28">
        <f t="shared" si="5"/>
      </c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</row>
    <row r="49" spans="1:28" s="1" customFormat="1" ht="12.75">
      <c r="A49" s="34">
        <v>987940</v>
      </c>
      <c r="B49" s="30" t="s">
        <v>94</v>
      </c>
      <c r="C49" s="24" t="s">
        <v>12</v>
      </c>
      <c r="D49" s="35">
        <v>28760</v>
      </c>
      <c r="E49" s="26">
        <v>2013</v>
      </c>
      <c r="F49" s="26"/>
      <c r="G49" s="27"/>
      <c r="H49" s="28"/>
      <c r="I49" s="28">
        <f t="shared" si="5"/>
      </c>
      <c r="J49" s="28">
        <f t="shared" si="5"/>
        <v>28760</v>
      </c>
      <c r="K49" s="28">
        <f t="shared" si="5"/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</row>
    <row r="50" spans="1:28" s="1" customFormat="1" ht="12.75">
      <c r="A50" s="34">
        <v>987939</v>
      </c>
      <c r="B50" s="30" t="s">
        <v>95</v>
      </c>
      <c r="C50" s="24" t="s">
        <v>12</v>
      </c>
      <c r="D50" s="35">
        <v>28760</v>
      </c>
      <c r="E50" s="26">
        <v>2013</v>
      </c>
      <c r="F50" s="26"/>
      <c r="G50" s="27"/>
      <c r="H50" s="28"/>
      <c r="I50" s="28">
        <f t="shared" si="5"/>
      </c>
      <c r="J50" s="28">
        <f t="shared" si="5"/>
        <v>28760</v>
      </c>
      <c r="K50" s="28">
        <f t="shared" si="5"/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</row>
    <row r="51" spans="1:28" s="1" customFormat="1" ht="12.75">
      <c r="A51" s="34">
        <v>987936</v>
      </c>
      <c r="B51" s="30" t="s">
        <v>93</v>
      </c>
      <c r="C51" s="24" t="s">
        <v>12</v>
      </c>
      <c r="D51" s="35">
        <v>28760</v>
      </c>
      <c r="E51" s="26">
        <v>2013</v>
      </c>
      <c r="F51" s="26"/>
      <c r="G51" s="27"/>
      <c r="H51" s="28"/>
      <c r="I51" s="28">
        <f t="shared" si="5"/>
      </c>
      <c r="J51" s="28">
        <f t="shared" si="5"/>
        <v>28760</v>
      </c>
      <c r="K51" s="28">
        <f t="shared" si="5"/>
      </c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</row>
    <row r="52" spans="1:28" s="1" customFormat="1" ht="12.75">
      <c r="A52" s="34">
        <v>640255</v>
      </c>
      <c r="B52" s="30" t="s">
        <v>70</v>
      </c>
      <c r="C52" s="24" t="s">
        <v>12</v>
      </c>
      <c r="D52" s="35">
        <v>36272</v>
      </c>
      <c r="E52" s="26">
        <v>2013</v>
      </c>
      <c r="F52" s="26"/>
      <c r="G52" s="27"/>
      <c r="H52" s="28"/>
      <c r="I52" s="28">
        <f t="shared" si="5"/>
      </c>
      <c r="J52" s="28">
        <f t="shared" si="5"/>
        <v>36272</v>
      </c>
      <c r="K52" s="28">
        <f t="shared" si="5"/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</row>
    <row r="53" spans="1:28" s="44" customFormat="1" ht="25.5">
      <c r="A53" s="36">
        <v>581103</v>
      </c>
      <c r="B53" s="37" t="s">
        <v>295</v>
      </c>
      <c r="C53" s="38" t="s">
        <v>12</v>
      </c>
      <c r="D53" s="39">
        <v>549569</v>
      </c>
      <c r="E53" s="40">
        <v>2013</v>
      </c>
      <c r="F53" s="40"/>
      <c r="G53" s="41"/>
      <c r="H53" s="42"/>
      <c r="I53" s="42">
        <f t="shared" si="5"/>
      </c>
      <c r="J53" s="42">
        <f t="shared" si="5"/>
        <v>549569</v>
      </c>
      <c r="K53" s="42">
        <f t="shared" si="5"/>
      </c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</row>
    <row r="54" spans="1:28" s="1" customFormat="1" ht="25.5">
      <c r="A54" s="34">
        <v>581103</v>
      </c>
      <c r="B54" s="30" t="s">
        <v>295</v>
      </c>
      <c r="C54" s="24" t="s">
        <v>12</v>
      </c>
      <c r="D54" s="35">
        <v>549569</v>
      </c>
      <c r="E54" s="26">
        <v>2013</v>
      </c>
      <c r="F54" s="26"/>
      <c r="G54" s="27"/>
      <c r="H54" s="28"/>
      <c r="I54" s="28">
        <f t="shared" si="5"/>
      </c>
      <c r="J54" s="28">
        <f t="shared" si="5"/>
        <v>549569</v>
      </c>
      <c r="K54" s="28">
        <f t="shared" si="5"/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</row>
    <row r="55" spans="1:28" s="44" customFormat="1" ht="12.75">
      <c r="A55" s="36">
        <v>637914</v>
      </c>
      <c r="B55" s="37" t="s">
        <v>296</v>
      </c>
      <c r="C55" s="38" t="s">
        <v>12</v>
      </c>
      <c r="D55" s="39">
        <v>2198276</v>
      </c>
      <c r="E55" s="40">
        <v>2013</v>
      </c>
      <c r="F55" s="40"/>
      <c r="G55" s="41"/>
      <c r="H55" s="42"/>
      <c r="I55" s="42">
        <f t="shared" si="5"/>
      </c>
      <c r="J55" s="42">
        <f t="shared" si="5"/>
        <v>2198276</v>
      </c>
      <c r="K55" s="42">
        <f t="shared" si="5"/>
      </c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</row>
    <row r="56" spans="1:28" s="1" customFormat="1" ht="12.75">
      <c r="A56" s="34">
        <v>637914</v>
      </c>
      <c r="B56" s="30" t="s">
        <v>296</v>
      </c>
      <c r="C56" s="24" t="s">
        <v>12</v>
      </c>
      <c r="D56" s="35">
        <v>2398276</v>
      </c>
      <c r="E56" s="26">
        <v>2013</v>
      </c>
      <c r="F56" s="26"/>
      <c r="G56" s="27"/>
      <c r="H56" s="28"/>
      <c r="I56" s="28">
        <f t="shared" si="5"/>
      </c>
      <c r="J56" s="28">
        <f t="shared" si="5"/>
        <v>2398276</v>
      </c>
      <c r="K56" s="28">
        <f t="shared" si="5"/>
      </c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</row>
    <row r="57" spans="1:28" s="1" customFormat="1" ht="12.75">
      <c r="A57" s="34">
        <v>581107</v>
      </c>
      <c r="B57" s="30" t="s">
        <v>294</v>
      </c>
      <c r="C57" s="24" t="s">
        <v>12</v>
      </c>
      <c r="D57" s="35">
        <v>1648707</v>
      </c>
      <c r="E57" s="26">
        <v>2013</v>
      </c>
      <c r="F57" s="26"/>
      <c r="G57" s="27"/>
      <c r="H57" s="28"/>
      <c r="I57" s="28">
        <f t="shared" si="5"/>
      </c>
      <c r="J57" s="28">
        <f t="shared" si="5"/>
        <v>1648707</v>
      </c>
      <c r="K57" s="28">
        <f t="shared" si="5"/>
      </c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</row>
    <row r="58" spans="1:28" s="1" customFormat="1" ht="12.75">
      <c r="A58" s="34">
        <v>581068</v>
      </c>
      <c r="B58" s="30" t="s">
        <v>96</v>
      </c>
      <c r="C58" s="24" t="s">
        <v>12</v>
      </c>
      <c r="D58" s="35">
        <v>219828</v>
      </c>
      <c r="E58" s="26">
        <v>2013</v>
      </c>
      <c r="F58" s="26"/>
      <c r="G58" s="27"/>
      <c r="H58" s="28"/>
      <c r="I58" s="28">
        <f t="shared" si="5"/>
      </c>
      <c r="J58" s="28">
        <f t="shared" si="5"/>
        <v>219828</v>
      </c>
      <c r="K58" s="28">
        <f t="shared" si="5"/>
      </c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</row>
    <row r="59" spans="1:28" s="1" customFormat="1" ht="12.75">
      <c r="A59" s="34">
        <v>640877</v>
      </c>
      <c r="B59" s="30" t="s">
        <v>290</v>
      </c>
      <c r="C59" s="24" t="s">
        <v>12</v>
      </c>
      <c r="D59" s="35">
        <v>153879</v>
      </c>
      <c r="E59" s="26">
        <v>2014</v>
      </c>
      <c r="F59" s="26"/>
      <c r="G59" s="27"/>
      <c r="H59" s="28"/>
      <c r="I59" s="28">
        <f t="shared" si="5"/>
      </c>
      <c r="J59" s="28">
        <f t="shared" si="5"/>
      </c>
      <c r="K59" s="28">
        <f t="shared" si="5"/>
        <v>153879</v>
      </c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</row>
    <row r="60" spans="1:28" s="1" customFormat="1" ht="12.75">
      <c r="A60" s="34">
        <v>640255</v>
      </c>
      <c r="B60" s="30" t="s">
        <v>70</v>
      </c>
      <c r="C60" s="24" t="s">
        <v>12</v>
      </c>
      <c r="D60" s="35">
        <v>36272</v>
      </c>
      <c r="E60" s="26">
        <v>2014</v>
      </c>
      <c r="F60" s="26"/>
      <c r="G60" s="27"/>
      <c r="H60" s="28"/>
      <c r="I60" s="28">
        <f t="shared" si="5"/>
      </c>
      <c r="J60" s="28">
        <f t="shared" si="5"/>
      </c>
      <c r="K60" s="28">
        <f t="shared" si="5"/>
        <v>36272</v>
      </c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</row>
    <row r="61" spans="1:28" s="1" customFormat="1" ht="25.5">
      <c r="A61" s="34">
        <v>581103</v>
      </c>
      <c r="B61" s="30" t="s">
        <v>295</v>
      </c>
      <c r="C61" s="24" t="s">
        <v>12</v>
      </c>
      <c r="D61" s="35">
        <v>549569</v>
      </c>
      <c r="E61" s="26">
        <v>2014</v>
      </c>
      <c r="F61" s="26"/>
      <c r="G61" s="27"/>
      <c r="H61" s="28"/>
      <c r="I61" s="28"/>
      <c r="J61" s="28">
        <f aca="true" t="shared" si="6" ref="J61:K80">IF($E61=(YEAR+J$2),$D61,"")</f>
      </c>
      <c r="K61" s="28">
        <f t="shared" si="6"/>
        <v>549569</v>
      </c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</row>
    <row r="62" spans="1:28" s="1" customFormat="1" ht="12.75">
      <c r="A62" s="34">
        <v>637914</v>
      </c>
      <c r="B62" s="30" t="s">
        <v>296</v>
      </c>
      <c r="C62" s="24" t="s">
        <v>12</v>
      </c>
      <c r="D62" s="35">
        <v>2998276</v>
      </c>
      <c r="E62" s="26">
        <v>2014</v>
      </c>
      <c r="F62" s="26"/>
      <c r="G62" s="27"/>
      <c r="H62" s="28"/>
      <c r="I62" s="28"/>
      <c r="J62" s="28">
        <f t="shared" si="6"/>
      </c>
      <c r="K62" s="28">
        <f t="shared" si="6"/>
        <v>2998276</v>
      </c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</row>
    <row r="63" spans="1:28" s="1" customFormat="1" ht="12.75">
      <c r="A63" s="34">
        <v>581107</v>
      </c>
      <c r="B63" s="30" t="s">
        <v>294</v>
      </c>
      <c r="C63" s="24" t="s">
        <v>12</v>
      </c>
      <c r="D63" s="35">
        <v>1648707</v>
      </c>
      <c r="E63" s="26">
        <v>2014</v>
      </c>
      <c r="F63" s="26"/>
      <c r="G63" s="27"/>
      <c r="H63" s="28"/>
      <c r="I63" s="28">
        <f aca="true" t="shared" si="7" ref="I63:I94">IF($E63=(YEAR+I$2),$D63,"")</f>
      </c>
      <c r="J63" s="28">
        <f t="shared" si="6"/>
      </c>
      <c r="K63" s="28">
        <f t="shared" si="6"/>
        <v>1648707</v>
      </c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</row>
    <row r="64" spans="1:28" s="1" customFormat="1" ht="12.75">
      <c r="A64" s="100" t="s">
        <v>297</v>
      </c>
      <c r="B64" s="45" t="s">
        <v>298</v>
      </c>
      <c r="C64" s="46" t="s">
        <v>12</v>
      </c>
      <c r="D64" s="25">
        <v>400000</v>
      </c>
      <c r="E64" s="48">
        <v>2015</v>
      </c>
      <c r="F64" s="26"/>
      <c r="G64" s="59"/>
      <c r="H64" s="28">
        <f aca="true" t="shared" si="8" ref="H64:H95">IF($E64=(YEAR+H$2),$D64,"")</f>
      </c>
      <c r="I64" s="18">
        <f t="shared" si="7"/>
      </c>
      <c r="J64" s="28">
        <f t="shared" si="6"/>
      </c>
      <c r="K64" s="18">
        <f t="shared" si="6"/>
      </c>
      <c r="L64" s="18">
        <f aca="true" t="shared" si="9" ref="L64:U73">IF($E64=(YEAR+L$2),$D64,"")</f>
        <v>400000</v>
      </c>
      <c r="M64" s="18">
        <f t="shared" si="9"/>
      </c>
      <c r="N64" s="18">
        <f t="shared" si="9"/>
      </c>
      <c r="O64" s="18">
        <f t="shared" si="9"/>
      </c>
      <c r="P64" s="18">
        <f t="shared" si="9"/>
      </c>
      <c r="Q64" s="18">
        <f t="shared" si="9"/>
      </c>
      <c r="R64" s="18">
        <f t="shared" si="9"/>
      </c>
      <c r="S64" s="18">
        <f t="shared" si="9"/>
      </c>
      <c r="T64" s="18">
        <f t="shared" si="9"/>
      </c>
      <c r="U64" s="18">
        <f t="shared" si="9"/>
      </c>
      <c r="V64" s="18">
        <f aca="true" t="shared" si="10" ref="V64:AB73">IF($E64=(YEAR+V$2),$D64,"")</f>
      </c>
      <c r="W64" s="18">
        <f t="shared" si="10"/>
      </c>
      <c r="X64" s="18">
        <f t="shared" si="10"/>
      </c>
      <c r="Y64" s="18">
        <f t="shared" si="10"/>
      </c>
      <c r="Z64" s="18">
        <f t="shared" si="10"/>
      </c>
      <c r="AA64" s="18">
        <f t="shared" si="10"/>
      </c>
      <c r="AB64" s="18">
        <f t="shared" si="10"/>
      </c>
    </row>
    <row r="65" spans="1:28" s="1" customFormat="1" ht="12.75">
      <c r="A65" s="97" t="s">
        <v>299</v>
      </c>
      <c r="B65" s="23" t="s">
        <v>300</v>
      </c>
      <c r="C65" s="24" t="s">
        <v>12</v>
      </c>
      <c r="D65" s="25">
        <v>200000</v>
      </c>
      <c r="E65" s="48">
        <v>2015</v>
      </c>
      <c r="F65" s="26"/>
      <c r="G65" s="59"/>
      <c r="H65" s="28">
        <f t="shared" si="8"/>
      </c>
      <c r="I65" s="18">
        <f t="shared" si="7"/>
      </c>
      <c r="J65" s="28">
        <f t="shared" si="6"/>
      </c>
      <c r="K65" s="18">
        <f t="shared" si="6"/>
      </c>
      <c r="L65" s="18">
        <f t="shared" si="9"/>
        <v>200000</v>
      </c>
      <c r="M65" s="18">
        <f t="shared" si="9"/>
      </c>
      <c r="N65" s="18">
        <f t="shared" si="9"/>
      </c>
      <c r="O65" s="18">
        <f t="shared" si="9"/>
      </c>
      <c r="P65" s="18">
        <f t="shared" si="9"/>
      </c>
      <c r="Q65" s="18">
        <f t="shared" si="9"/>
      </c>
      <c r="R65" s="18">
        <f t="shared" si="9"/>
      </c>
      <c r="S65" s="18">
        <f t="shared" si="9"/>
      </c>
      <c r="T65" s="18">
        <f t="shared" si="9"/>
      </c>
      <c r="U65" s="18">
        <f t="shared" si="9"/>
      </c>
      <c r="V65" s="18">
        <f t="shared" si="10"/>
      </c>
      <c r="W65" s="18">
        <f t="shared" si="10"/>
      </c>
      <c r="X65" s="18">
        <f t="shared" si="10"/>
      </c>
      <c r="Y65" s="18">
        <f t="shared" si="10"/>
      </c>
      <c r="Z65" s="18">
        <f t="shared" si="10"/>
      </c>
      <c r="AA65" s="18">
        <f t="shared" si="10"/>
      </c>
      <c r="AB65" s="18">
        <f t="shared" si="10"/>
      </c>
    </row>
    <row r="66" spans="1:28" s="1" customFormat="1" ht="12.75">
      <c r="A66" s="97" t="s">
        <v>288</v>
      </c>
      <c r="B66" s="23" t="s">
        <v>289</v>
      </c>
      <c r="C66" s="24" t="s">
        <v>12</v>
      </c>
      <c r="D66" s="25">
        <v>3448820</v>
      </c>
      <c r="E66" s="48">
        <v>2015</v>
      </c>
      <c r="F66" s="26"/>
      <c r="G66" s="59"/>
      <c r="H66" s="28">
        <f t="shared" si="8"/>
      </c>
      <c r="I66" s="18">
        <f t="shared" si="7"/>
      </c>
      <c r="J66" s="28">
        <f t="shared" si="6"/>
      </c>
      <c r="K66" s="18">
        <f t="shared" si="6"/>
      </c>
      <c r="L66" s="18">
        <f t="shared" si="9"/>
        <v>3448820</v>
      </c>
      <c r="M66" s="18">
        <f t="shared" si="9"/>
      </c>
      <c r="N66" s="18">
        <f t="shared" si="9"/>
      </c>
      <c r="O66" s="18">
        <f t="shared" si="9"/>
      </c>
      <c r="P66" s="18">
        <f t="shared" si="9"/>
      </c>
      <c r="Q66" s="18">
        <f t="shared" si="9"/>
      </c>
      <c r="R66" s="18">
        <f t="shared" si="9"/>
      </c>
      <c r="S66" s="18">
        <f t="shared" si="9"/>
      </c>
      <c r="T66" s="18">
        <f t="shared" si="9"/>
      </c>
      <c r="U66" s="18">
        <f t="shared" si="9"/>
      </c>
      <c r="V66" s="18">
        <f t="shared" si="10"/>
      </c>
      <c r="W66" s="18">
        <f t="shared" si="10"/>
      </c>
      <c r="X66" s="18">
        <f t="shared" si="10"/>
      </c>
      <c r="Y66" s="18">
        <f t="shared" si="10"/>
      </c>
      <c r="Z66" s="18">
        <f t="shared" si="10"/>
      </c>
      <c r="AA66" s="18">
        <f t="shared" si="10"/>
      </c>
      <c r="AB66" s="18">
        <f t="shared" si="10"/>
      </c>
    </row>
    <row r="67" spans="1:28" s="1" customFormat="1" ht="12.75">
      <c r="A67" s="97" t="s">
        <v>301</v>
      </c>
      <c r="B67" s="23" t="s">
        <v>302</v>
      </c>
      <c r="C67" s="24" t="s">
        <v>12</v>
      </c>
      <c r="D67" s="25">
        <v>11785</v>
      </c>
      <c r="E67" s="48">
        <v>2015</v>
      </c>
      <c r="F67" s="26"/>
      <c r="G67" s="59"/>
      <c r="H67" s="28">
        <f t="shared" si="8"/>
      </c>
      <c r="I67" s="18">
        <f t="shared" si="7"/>
      </c>
      <c r="J67" s="28">
        <f t="shared" si="6"/>
      </c>
      <c r="K67" s="18">
        <f t="shared" si="6"/>
      </c>
      <c r="L67" s="18">
        <f t="shared" si="9"/>
        <v>11785</v>
      </c>
      <c r="M67" s="18">
        <f t="shared" si="9"/>
      </c>
      <c r="N67" s="18">
        <f t="shared" si="9"/>
      </c>
      <c r="O67" s="18">
        <f t="shared" si="9"/>
      </c>
      <c r="P67" s="18">
        <f t="shared" si="9"/>
      </c>
      <c r="Q67" s="18">
        <f t="shared" si="9"/>
      </c>
      <c r="R67" s="18">
        <f t="shared" si="9"/>
      </c>
      <c r="S67" s="18">
        <f t="shared" si="9"/>
      </c>
      <c r="T67" s="18">
        <f t="shared" si="9"/>
      </c>
      <c r="U67" s="18">
        <f t="shared" si="9"/>
      </c>
      <c r="V67" s="18">
        <f t="shared" si="10"/>
      </c>
      <c r="W67" s="18">
        <f t="shared" si="10"/>
      </c>
      <c r="X67" s="18">
        <f t="shared" si="10"/>
      </c>
      <c r="Y67" s="18">
        <f t="shared" si="10"/>
      </c>
      <c r="Z67" s="18">
        <f t="shared" si="10"/>
      </c>
      <c r="AA67" s="18">
        <f t="shared" si="10"/>
      </c>
      <c r="AB67" s="18">
        <f t="shared" si="10"/>
      </c>
    </row>
    <row r="68" spans="1:28" s="1" customFormat="1" ht="12.75">
      <c r="A68" s="97" t="s">
        <v>303</v>
      </c>
      <c r="B68" s="23" t="s">
        <v>304</v>
      </c>
      <c r="C68" s="24" t="s">
        <v>12</v>
      </c>
      <c r="D68" s="25">
        <v>39240</v>
      </c>
      <c r="E68" s="48">
        <v>2015</v>
      </c>
      <c r="F68" s="26"/>
      <c r="G68" s="59"/>
      <c r="H68" s="28">
        <f t="shared" si="8"/>
      </c>
      <c r="I68" s="18">
        <f t="shared" si="7"/>
      </c>
      <c r="J68" s="28">
        <f t="shared" si="6"/>
      </c>
      <c r="K68" s="18">
        <f t="shared" si="6"/>
      </c>
      <c r="L68" s="18">
        <f t="shared" si="9"/>
        <v>39240</v>
      </c>
      <c r="M68" s="18">
        <f t="shared" si="9"/>
      </c>
      <c r="N68" s="18">
        <f t="shared" si="9"/>
      </c>
      <c r="O68" s="18">
        <f t="shared" si="9"/>
      </c>
      <c r="P68" s="18">
        <f t="shared" si="9"/>
      </c>
      <c r="Q68" s="18">
        <f t="shared" si="9"/>
      </c>
      <c r="R68" s="18">
        <f t="shared" si="9"/>
      </c>
      <c r="S68" s="18">
        <f t="shared" si="9"/>
      </c>
      <c r="T68" s="18">
        <f t="shared" si="9"/>
      </c>
      <c r="U68" s="18">
        <f t="shared" si="9"/>
      </c>
      <c r="V68" s="18">
        <f t="shared" si="10"/>
      </c>
      <c r="W68" s="18">
        <f t="shared" si="10"/>
      </c>
      <c r="X68" s="18">
        <f t="shared" si="10"/>
      </c>
      <c r="Y68" s="18">
        <f t="shared" si="10"/>
      </c>
      <c r="Z68" s="18">
        <f t="shared" si="10"/>
      </c>
      <c r="AA68" s="18">
        <f t="shared" si="10"/>
      </c>
      <c r="AB68" s="18">
        <f t="shared" si="10"/>
      </c>
    </row>
    <row r="69" spans="1:28" s="1" customFormat="1" ht="12.75">
      <c r="A69" s="97" t="s">
        <v>268</v>
      </c>
      <c r="B69" s="23" t="s">
        <v>287</v>
      </c>
      <c r="C69" s="24" t="s">
        <v>12</v>
      </c>
      <c r="D69" s="25">
        <v>100000</v>
      </c>
      <c r="E69" s="48">
        <v>2015</v>
      </c>
      <c r="F69" s="26"/>
      <c r="G69" s="59"/>
      <c r="H69" s="28">
        <f t="shared" si="8"/>
      </c>
      <c r="I69" s="18">
        <f t="shared" si="7"/>
      </c>
      <c r="J69" s="28">
        <f t="shared" si="6"/>
      </c>
      <c r="K69" s="18">
        <f t="shared" si="6"/>
      </c>
      <c r="L69" s="18">
        <f t="shared" si="9"/>
        <v>100000</v>
      </c>
      <c r="M69" s="18">
        <f t="shared" si="9"/>
      </c>
      <c r="N69" s="18">
        <f t="shared" si="9"/>
      </c>
      <c r="O69" s="18">
        <f t="shared" si="9"/>
      </c>
      <c r="P69" s="18">
        <f t="shared" si="9"/>
      </c>
      <c r="Q69" s="18">
        <f t="shared" si="9"/>
      </c>
      <c r="R69" s="18">
        <f t="shared" si="9"/>
      </c>
      <c r="S69" s="18">
        <f t="shared" si="9"/>
      </c>
      <c r="T69" s="18">
        <f t="shared" si="9"/>
      </c>
      <c r="U69" s="18">
        <f t="shared" si="9"/>
      </c>
      <c r="V69" s="18">
        <f t="shared" si="10"/>
      </c>
      <c r="W69" s="18">
        <f t="shared" si="10"/>
      </c>
      <c r="X69" s="18">
        <f t="shared" si="10"/>
      </c>
      <c r="Y69" s="18">
        <f t="shared" si="10"/>
      </c>
      <c r="Z69" s="18">
        <f t="shared" si="10"/>
      </c>
      <c r="AA69" s="18">
        <f t="shared" si="10"/>
      </c>
      <c r="AB69" s="18">
        <f t="shared" si="10"/>
      </c>
    </row>
    <row r="70" spans="1:28" s="1" customFormat="1" ht="12.75">
      <c r="A70" s="97" t="s">
        <v>268</v>
      </c>
      <c r="B70" s="23" t="s">
        <v>287</v>
      </c>
      <c r="C70" s="24" t="s">
        <v>12</v>
      </c>
      <c r="D70" s="25">
        <v>100000</v>
      </c>
      <c r="E70" s="48">
        <v>2016</v>
      </c>
      <c r="F70" s="26"/>
      <c r="G70" s="59"/>
      <c r="H70" s="28">
        <f t="shared" si="8"/>
      </c>
      <c r="I70" s="18">
        <f t="shared" si="7"/>
      </c>
      <c r="J70" s="28">
        <f t="shared" si="6"/>
      </c>
      <c r="K70" s="18">
        <f t="shared" si="6"/>
      </c>
      <c r="L70" s="18">
        <f t="shared" si="9"/>
      </c>
      <c r="M70" s="18">
        <f t="shared" si="9"/>
        <v>100000</v>
      </c>
      <c r="N70" s="18">
        <f t="shared" si="9"/>
      </c>
      <c r="O70" s="18">
        <f t="shared" si="9"/>
      </c>
      <c r="P70" s="18">
        <f t="shared" si="9"/>
      </c>
      <c r="Q70" s="18">
        <f t="shared" si="9"/>
      </c>
      <c r="R70" s="18">
        <f t="shared" si="9"/>
      </c>
      <c r="S70" s="18">
        <f t="shared" si="9"/>
      </c>
      <c r="T70" s="18">
        <f t="shared" si="9"/>
      </c>
      <c r="U70" s="18">
        <f t="shared" si="9"/>
      </c>
      <c r="V70" s="18">
        <f t="shared" si="10"/>
      </c>
      <c r="W70" s="18">
        <f t="shared" si="10"/>
      </c>
      <c r="X70" s="18">
        <f t="shared" si="10"/>
      </c>
      <c r="Y70" s="18">
        <f t="shared" si="10"/>
      </c>
      <c r="Z70" s="18">
        <f t="shared" si="10"/>
      </c>
      <c r="AA70" s="18">
        <f t="shared" si="10"/>
      </c>
      <c r="AB70" s="18">
        <f t="shared" si="10"/>
      </c>
    </row>
    <row r="71" spans="1:28" s="1" customFormat="1" ht="12.75">
      <c r="A71" s="97" t="s">
        <v>303</v>
      </c>
      <c r="B71" s="23" t="s">
        <v>304</v>
      </c>
      <c r="C71" s="24" t="s">
        <v>12</v>
      </c>
      <c r="D71" s="25">
        <v>18900</v>
      </c>
      <c r="E71" s="48">
        <v>2016</v>
      </c>
      <c r="F71" s="26"/>
      <c r="G71" s="59"/>
      <c r="H71" s="28">
        <f t="shared" si="8"/>
      </c>
      <c r="I71" s="18">
        <f t="shared" si="7"/>
      </c>
      <c r="J71" s="28">
        <f t="shared" si="6"/>
      </c>
      <c r="K71" s="18">
        <f t="shared" si="6"/>
      </c>
      <c r="L71" s="18">
        <f t="shared" si="9"/>
      </c>
      <c r="M71" s="18">
        <f t="shared" si="9"/>
        <v>18900</v>
      </c>
      <c r="N71" s="18">
        <f t="shared" si="9"/>
      </c>
      <c r="O71" s="18">
        <f t="shared" si="9"/>
      </c>
      <c r="P71" s="18">
        <f t="shared" si="9"/>
      </c>
      <c r="Q71" s="18">
        <f t="shared" si="9"/>
      </c>
      <c r="R71" s="18">
        <f t="shared" si="9"/>
      </c>
      <c r="S71" s="18">
        <f t="shared" si="9"/>
      </c>
      <c r="T71" s="18">
        <f t="shared" si="9"/>
      </c>
      <c r="U71" s="18">
        <f t="shared" si="9"/>
      </c>
      <c r="V71" s="18">
        <f t="shared" si="10"/>
      </c>
      <c r="W71" s="18">
        <f t="shared" si="10"/>
      </c>
      <c r="X71" s="18">
        <f t="shared" si="10"/>
      </c>
      <c r="Y71" s="18">
        <f t="shared" si="10"/>
      </c>
      <c r="Z71" s="18">
        <f t="shared" si="10"/>
      </c>
      <c r="AA71" s="18">
        <f t="shared" si="10"/>
      </c>
      <c r="AB71" s="18">
        <f t="shared" si="10"/>
      </c>
    </row>
    <row r="72" spans="1:28" s="1" customFormat="1" ht="12.75">
      <c r="A72" s="97" t="s">
        <v>288</v>
      </c>
      <c r="B72" s="23" t="s">
        <v>289</v>
      </c>
      <c r="C72" s="24" t="s">
        <v>12</v>
      </c>
      <c r="D72" s="25">
        <v>4780919</v>
      </c>
      <c r="E72" s="48">
        <v>2016</v>
      </c>
      <c r="F72" s="26"/>
      <c r="G72" s="59"/>
      <c r="H72" s="28">
        <f t="shared" si="8"/>
      </c>
      <c r="I72" s="18">
        <f t="shared" si="7"/>
      </c>
      <c r="J72" s="28">
        <f t="shared" si="6"/>
      </c>
      <c r="K72" s="18">
        <f t="shared" si="6"/>
      </c>
      <c r="L72" s="18">
        <f t="shared" si="9"/>
      </c>
      <c r="M72" s="18">
        <f t="shared" si="9"/>
        <v>4780919</v>
      </c>
      <c r="N72" s="18">
        <f t="shared" si="9"/>
      </c>
      <c r="O72" s="18">
        <f t="shared" si="9"/>
      </c>
      <c r="P72" s="18">
        <f t="shared" si="9"/>
      </c>
      <c r="Q72" s="18">
        <f t="shared" si="9"/>
      </c>
      <c r="R72" s="18">
        <f t="shared" si="9"/>
      </c>
      <c r="S72" s="18">
        <f t="shared" si="9"/>
      </c>
      <c r="T72" s="18">
        <f t="shared" si="9"/>
      </c>
      <c r="U72" s="18">
        <f t="shared" si="9"/>
      </c>
      <c r="V72" s="18">
        <f t="shared" si="10"/>
      </c>
      <c r="W72" s="18">
        <f t="shared" si="10"/>
      </c>
      <c r="X72" s="18">
        <f t="shared" si="10"/>
      </c>
      <c r="Y72" s="18">
        <f t="shared" si="10"/>
      </c>
      <c r="Z72" s="18">
        <f t="shared" si="10"/>
      </c>
      <c r="AA72" s="18">
        <f t="shared" si="10"/>
      </c>
      <c r="AB72" s="18">
        <f t="shared" si="10"/>
      </c>
    </row>
    <row r="73" spans="1:28" s="1" customFormat="1" ht="12.75">
      <c r="A73" s="97" t="s">
        <v>305</v>
      </c>
      <c r="B73" s="23" t="s">
        <v>306</v>
      </c>
      <c r="C73" s="24" t="s">
        <v>12</v>
      </c>
      <c r="D73" s="25">
        <v>13881</v>
      </c>
      <c r="E73" s="48">
        <v>2016</v>
      </c>
      <c r="F73" s="26"/>
      <c r="G73" s="59"/>
      <c r="H73" s="28">
        <f t="shared" si="8"/>
      </c>
      <c r="I73" s="18">
        <f t="shared" si="7"/>
      </c>
      <c r="J73" s="28">
        <f t="shared" si="6"/>
      </c>
      <c r="K73" s="18">
        <f t="shared" si="6"/>
      </c>
      <c r="L73" s="18">
        <f t="shared" si="9"/>
      </c>
      <c r="M73" s="18">
        <f t="shared" si="9"/>
        <v>13881</v>
      </c>
      <c r="N73" s="18">
        <f t="shared" si="9"/>
      </c>
      <c r="O73" s="18">
        <f t="shared" si="9"/>
      </c>
      <c r="P73" s="18">
        <f t="shared" si="9"/>
      </c>
      <c r="Q73" s="18">
        <f t="shared" si="9"/>
      </c>
      <c r="R73" s="18">
        <f t="shared" si="9"/>
      </c>
      <c r="S73" s="18">
        <f t="shared" si="9"/>
      </c>
      <c r="T73" s="18">
        <f t="shared" si="9"/>
      </c>
      <c r="U73" s="18">
        <f t="shared" si="9"/>
      </c>
      <c r="V73" s="18">
        <f t="shared" si="10"/>
      </c>
      <c r="W73" s="18">
        <f t="shared" si="10"/>
      </c>
      <c r="X73" s="18">
        <f t="shared" si="10"/>
      </c>
      <c r="Y73" s="18">
        <f t="shared" si="10"/>
      </c>
      <c r="Z73" s="18">
        <f t="shared" si="10"/>
      </c>
      <c r="AA73" s="18">
        <f t="shared" si="10"/>
      </c>
      <c r="AB73" s="18">
        <f t="shared" si="10"/>
      </c>
    </row>
    <row r="74" spans="1:28" s="1" customFormat="1" ht="12.75">
      <c r="A74" s="97" t="s">
        <v>307</v>
      </c>
      <c r="B74" s="23" t="s">
        <v>308</v>
      </c>
      <c r="C74" s="24" t="s">
        <v>12</v>
      </c>
      <c r="D74" s="25">
        <v>78864</v>
      </c>
      <c r="E74" s="48">
        <v>2016</v>
      </c>
      <c r="F74" s="26"/>
      <c r="G74" s="59"/>
      <c r="H74" s="28">
        <f t="shared" si="8"/>
      </c>
      <c r="I74" s="18">
        <f t="shared" si="7"/>
      </c>
      <c r="J74" s="28">
        <f t="shared" si="6"/>
      </c>
      <c r="K74" s="18">
        <f t="shared" si="6"/>
      </c>
      <c r="L74" s="18">
        <f aca="true" t="shared" si="11" ref="L74:U83">IF($E74=(YEAR+L$2),$D74,"")</f>
      </c>
      <c r="M74" s="18">
        <f t="shared" si="11"/>
        <v>78864</v>
      </c>
      <c r="N74" s="18">
        <f t="shared" si="11"/>
      </c>
      <c r="O74" s="18">
        <f t="shared" si="11"/>
      </c>
      <c r="P74" s="18">
        <f t="shared" si="11"/>
      </c>
      <c r="Q74" s="18">
        <f t="shared" si="11"/>
      </c>
      <c r="R74" s="18">
        <f t="shared" si="11"/>
      </c>
      <c r="S74" s="18">
        <f t="shared" si="11"/>
      </c>
      <c r="T74" s="18">
        <f t="shared" si="11"/>
      </c>
      <c r="U74" s="18">
        <f t="shared" si="11"/>
      </c>
      <c r="V74" s="18">
        <f aca="true" t="shared" si="12" ref="V74:AB83">IF($E74=(YEAR+V$2),$D74,"")</f>
      </c>
      <c r="W74" s="18">
        <f t="shared" si="12"/>
      </c>
      <c r="X74" s="18">
        <f t="shared" si="12"/>
      </c>
      <c r="Y74" s="18">
        <f t="shared" si="12"/>
      </c>
      <c r="Z74" s="18">
        <f t="shared" si="12"/>
      </c>
      <c r="AA74" s="18">
        <f t="shared" si="12"/>
      </c>
      <c r="AB74" s="18">
        <f t="shared" si="12"/>
      </c>
    </row>
    <row r="75" spans="1:28" s="1" customFormat="1" ht="12.75">
      <c r="A75" s="97" t="s">
        <v>301</v>
      </c>
      <c r="B75" s="23" t="s">
        <v>302</v>
      </c>
      <c r="C75" s="24" t="s">
        <v>12</v>
      </c>
      <c r="D75" s="25">
        <v>158406</v>
      </c>
      <c r="E75" s="48">
        <v>2016</v>
      </c>
      <c r="F75" s="26"/>
      <c r="G75" s="59"/>
      <c r="H75" s="28">
        <f t="shared" si="8"/>
      </c>
      <c r="I75" s="18">
        <f t="shared" si="7"/>
      </c>
      <c r="J75" s="28">
        <f t="shared" si="6"/>
      </c>
      <c r="K75" s="18">
        <f t="shared" si="6"/>
      </c>
      <c r="L75" s="18">
        <f t="shared" si="11"/>
      </c>
      <c r="M75" s="18">
        <f t="shared" si="11"/>
        <v>158406</v>
      </c>
      <c r="N75" s="18">
        <f t="shared" si="11"/>
      </c>
      <c r="O75" s="18">
        <f t="shared" si="11"/>
      </c>
      <c r="P75" s="18">
        <f t="shared" si="11"/>
      </c>
      <c r="Q75" s="18">
        <f t="shared" si="11"/>
      </c>
      <c r="R75" s="18">
        <f t="shared" si="11"/>
      </c>
      <c r="S75" s="18">
        <f t="shared" si="11"/>
      </c>
      <c r="T75" s="18">
        <f t="shared" si="11"/>
      </c>
      <c r="U75" s="18">
        <f t="shared" si="11"/>
      </c>
      <c r="V75" s="18">
        <f t="shared" si="12"/>
      </c>
      <c r="W75" s="18">
        <f t="shared" si="12"/>
      </c>
      <c r="X75" s="18">
        <f t="shared" si="12"/>
      </c>
      <c r="Y75" s="18">
        <f t="shared" si="12"/>
      </c>
      <c r="Z75" s="18">
        <f t="shared" si="12"/>
      </c>
      <c r="AA75" s="18">
        <f t="shared" si="12"/>
      </c>
      <c r="AB75" s="18">
        <f t="shared" si="12"/>
      </c>
    </row>
    <row r="76" spans="1:28" s="1" customFormat="1" ht="12.75">
      <c r="A76" s="97" t="s">
        <v>288</v>
      </c>
      <c r="B76" s="23" t="s">
        <v>289</v>
      </c>
      <c r="C76" s="24" t="s">
        <v>12</v>
      </c>
      <c r="D76" s="25">
        <v>6122431</v>
      </c>
      <c r="E76" s="48">
        <v>2017</v>
      </c>
      <c r="F76" s="26"/>
      <c r="G76" s="59"/>
      <c r="H76" s="28">
        <f t="shared" si="8"/>
      </c>
      <c r="I76" s="18">
        <f t="shared" si="7"/>
      </c>
      <c r="J76" s="18">
        <f t="shared" si="6"/>
      </c>
      <c r="K76" s="18">
        <f t="shared" si="6"/>
      </c>
      <c r="L76" s="18">
        <f t="shared" si="11"/>
      </c>
      <c r="M76" s="18">
        <f t="shared" si="11"/>
      </c>
      <c r="N76" s="18">
        <f t="shared" si="11"/>
        <v>6122431</v>
      </c>
      <c r="O76" s="18">
        <f t="shared" si="11"/>
      </c>
      <c r="P76" s="18">
        <f t="shared" si="11"/>
      </c>
      <c r="Q76" s="18">
        <f t="shared" si="11"/>
      </c>
      <c r="R76" s="18">
        <f t="shared" si="11"/>
      </c>
      <c r="S76" s="18">
        <f t="shared" si="11"/>
      </c>
      <c r="T76" s="18">
        <f t="shared" si="11"/>
      </c>
      <c r="U76" s="18">
        <f t="shared" si="11"/>
      </c>
      <c r="V76" s="18">
        <f t="shared" si="12"/>
      </c>
      <c r="W76" s="18">
        <f t="shared" si="12"/>
      </c>
      <c r="X76" s="18">
        <f t="shared" si="12"/>
      </c>
      <c r="Y76" s="18">
        <f t="shared" si="12"/>
      </c>
      <c r="Z76" s="18">
        <f t="shared" si="12"/>
      </c>
      <c r="AA76" s="18">
        <f t="shared" si="12"/>
      </c>
      <c r="AB76" s="18">
        <f t="shared" si="12"/>
      </c>
    </row>
    <row r="77" spans="1:28" s="1" customFormat="1" ht="12.75">
      <c r="A77" s="97" t="s">
        <v>268</v>
      </c>
      <c r="B77" s="23" t="s">
        <v>287</v>
      </c>
      <c r="C77" s="24" t="s">
        <v>12</v>
      </c>
      <c r="D77" s="25">
        <v>100000</v>
      </c>
      <c r="E77" s="48">
        <v>2017</v>
      </c>
      <c r="F77" s="26"/>
      <c r="G77" s="59"/>
      <c r="H77" s="28">
        <f t="shared" si="8"/>
      </c>
      <c r="I77" s="18">
        <f t="shared" si="7"/>
      </c>
      <c r="J77" s="18">
        <f t="shared" si="6"/>
      </c>
      <c r="K77" s="18">
        <f t="shared" si="6"/>
      </c>
      <c r="L77" s="18">
        <f t="shared" si="11"/>
      </c>
      <c r="M77" s="18">
        <f t="shared" si="11"/>
      </c>
      <c r="N77" s="18">
        <f t="shared" si="11"/>
        <v>100000</v>
      </c>
      <c r="O77" s="18">
        <f t="shared" si="11"/>
      </c>
      <c r="P77" s="18">
        <f t="shared" si="11"/>
      </c>
      <c r="Q77" s="18">
        <f t="shared" si="11"/>
      </c>
      <c r="R77" s="18">
        <f t="shared" si="11"/>
      </c>
      <c r="S77" s="18">
        <f t="shared" si="11"/>
      </c>
      <c r="T77" s="18">
        <f t="shared" si="11"/>
      </c>
      <c r="U77" s="18">
        <f t="shared" si="11"/>
      </c>
      <c r="V77" s="18">
        <f t="shared" si="12"/>
      </c>
      <c r="W77" s="18">
        <f t="shared" si="12"/>
      </c>
      <c r="X77" s="18">
        <f t="shared" si="12"/>
      </c>
      <c r="Y77" s="18">
        <f t="shared" si="12"/>
      </c>
      <c r="Z77" s="18">
        <f t="shared" si="12"/>
      </c>
      <c r="AA77" s="18">
        <f t="shared" si="12"/>
      </c>
      <c r="AB77" s="18">
        <f t="shared" si="12"/>
      </c>
    </row>
    <row r="78" spans="1:28" s="1" customFormat="1" ht="12.75">
      <c r="A78" s="97" t="s">
        <v>301</v>
      </c>
      <c r="B78" s="23" t="s">
        <v>302</v>
      </c>
      <c r="C78" s="24" t="s">
        <v>12</v>
      </c>
      <c r="D78" s="25">
        <v>11785</v>
      </c>
      <c r="E78" s="48">
        <v>2017</v>
      </c>
      <c r="F78" s="26"/>
      <c r="G78" s="59"/>
      <c r="H78" s="28">
        <f t="shared" si="8"/>
      </c>
      <c r="I78" s="18">
        <f t="shared" si="7"/>
      </c>
      <c r="J78" s="18">
        <f t="shared" si="6"/>
      </c>
      <c r="K78" s="18">
        <f t="shared" si="6"/>
      </c>
      <c r="L78" s="18">
        <f t="shared" si="11"/>
      </c>
      <c r="M78" s="18">
        <f t="shared" si="11"/>
      </c>
      <c r="N78" s="18">
        <f t="shared" si="11"/>
        <v>11785</v>
      </c>
      <c r="O78" s="18">
        <f t="shared" si="11"/>
      </c>
      <c r="P78" s="18">
        <f t="shared" si="11"/>
      </c>
      <c r="Q78" s="18">
        <f t="shared" si="11"/>
      </c>
      <c r="R78" s="18">
        <f t="shared" si="11"/>
      </c>
      <c r="S78" s="18">
        <f t="shared" si="11"/>
      </c>
      <c r="T78" s="18">
        <f t="shared" si="11"/>
      </c>
      <c r="U78" s="18">
        <f t="shared" si="11"/>
      </c>
      <c r="V78" s="18">
        <f t="shared" si="12"/>
      </c>
      <c r="W78" s="18">
        <f t="shared" si="12"/>
      </c>
      <c r="X78" s="18">
        <f t="shared" si="12"/>
      </c>
      <c r="Y78" s="18">
        <f t="shared" si="12"/>
      </c>
      <c r="Z78" s="18">
        <f t="shared" si="12"/>
      </c>
      <c r="AA78" s="18">
        <f t="shared" si="12"/>
      </c>
      <c r="AB78" s="18">
        <f t="shared" si="12"/>
      </c>
    </row>
    <row r="79" spans="1:28" s="1" customFormat="1" ht="12.75">
      <c r="A79" s="97" t="s">
        <v>309</v>
      </c>
      <c r="B79" s="101" t="s">
        <v>310</v>
      </c>
      <c r="C79" s="24" t="s">
        <v>12</v>
      </c>
      <c r="D79" s="25">
        <v>18900</v>
      </c>
      <c r="E79" s="48">
        <v>2017</v>
      </c>
      <c r="F79" s="26"/>
      <c r="G79" s="59"/>
      <c r="H79" s="28">
        <f t="shared" si="8"/>
      </c>
      <c r="I79" s="18">
        <f t="shared" si="7"/>
      </c>
      <c r="J79" s="18">
        <f t="shared" si="6"/>
      </c>
      <c r="K79" s="18">
        <f t="shared" si="6"/>
      </c>
      <c r="L79" s="18">
        <f t="shared" si="11"/>
      </c>
      <c r="M79" s="18">
        <f t="shared" si="11"/>
      </c>
      <c r="N79" s="18">
        <f t="shared" si="11"/>
        <v>18900</v>
      </c>
      <c r="O79" s="18">
        <f t="shared" si="11"/>
      </c>
      <c r="P79" s="18">
        <f t="shared" si="11"/>
      </c>
      <c r="Q79" s="18">
        <f t="shared" si="11"/>
      </c>
      <c r="R79" s="18">
        <f t="shared" si="11"/>
      </c>
      <c r="S79" s="18">
        <f t="shared" si="11"/>
      </c>
      <c r="T79" s="18">
        <f t="shared" si="11"/>
      </c>
      <c r="U79" s="18">
        <f t="shared" si="11"/>
      </c>
      <c r="V79" s="18">
        <f t="shared" si="12"/>
      </c>
      <c r="W79" s="18">
        <f t="shared" si="12"/>
      </c>
      <c r="X79" s="18">
        <f t="shared" si="12"/>
      </c>
      <c r="Y79" s="18">
        <f t="shared" si="12"/>
      </c>
      <c r="Z79" s="18">
        <f t="shared" si="12"/>
      </c>
      <c r="AA79" s="18">
        <f t="shared" si="12"/>
      </c>
      <c r="AB79" s="18">
        <f t="shared" si="12"/>
      </c>
    </row>
    <row r="80" spans="1:28" s="1" customFormat="1" ht="12.75">
      <c r="A80" s="97" t="s">
        <v>303</v>
      </c>
      <c r="B80" s="23" t="s">
        <v>304</v>
      </c>
      <c r="C80" s="24" t="s">
        <v>12</v>
      </c>
      <c r="D80" s="29">
        <v>128220</v>
      </c>
      <c r="E80" s="48">
        <v>2017</v>
      </c>
      <c r="F80" s="26"/>
      <c r="G80" s="59"/>
      <c r="H80" s="28">
        <f t="shared" si="8"/>
      </c>
      <c r="I80" s="18">
        <f t="shared" si="7"/>
      </c>
      <c r="J80" s="18">
        <f t="shared" si="6"/>
      </c>
      <c r="K80" s="18">
        <f t="shared" si="6"/>
      </c>
      <c r="L80" s="18">
        <f t="shared" si="11"/>
      </c>
      <c r="M80" s="18">
        <f t="shared" si="11"/>
      </c>
      <c r="N80" s="18">
        <f t="shared" si="11"/>
        <v>128220</v>
      </c>
      <c r="O80" s="18">
        <f t="shared" si="11"/>
      </c>
      <c r="P80" s="18">
        <f t="shared" si="11"/>
      </c>
      <c r="Q80" s="18">
        <f t="shared" si="11"/>
      </c>
      <c r="R80" s="18">
        <f t="shared" si="11"/>
      </c>
      <c r="S80" s="18">
        <f t="shared" si="11"/>
      </c>
      <c r="T80" s="18">
        <f t="shared" si="11"/>
      </c>
      <c r="U80" s="18">
        <f t="shared" si="11"/>
      </c>
      <c r="V80" s="18">
        <f t="shared" si="12"/>
      </c>
      <c r="W80" s="18">
        <f t="shared" si="12"/>
      </c>
      <c r="X80" s="18">
        <f t="shared" si="12"/>
      </c>
      <c r="Y80" s="18">
        <f t="shared" si="12"/>
      </c>
      <c r="Z80" s="18">
        <f t="shared" si="12"/>
      </c>
      <c r="AA80" s="18">
        <f t="shared" si="12"/>
      </c>
      <c r="AB80" s="18">
        <f t="shared" si="12"/>
      </c>
    </row>
    <row r="81" spans="1:28" s="1" customFormat="1" ht="12.75">
      <c r="A81" s="97" t="s">
        <v>288</v>
      </c>
      <c r="B81" s="23" t="s">
        <v>289</v>
      </c>
      <c r="C81" s="24" t="s">
        <v>12</v>
      </c>
      <c r="D81" s="29">
        <v>6748357</v>
      </c>
      <c r="E81" s="48">
        <v>2018</v>
      </c>
      <c r="F81" s="26"/>
      <c r="G81" s="59"/>
      <c r="H81" s="28">
        <f t="shared" si="8"/>
      </c>
      <c r="I81" s="18">
        <f t="shared" si="7"/>
      </c>
      <c r="J81" s="18">
        <f aca="true" t="shared" si="13" ref="J81:K100">IF($E81=(YEAR+J$2),$D81,"")</f>
      </c>
      <c r="K81" s="18">
        <f t="shared" si="13"/>
      </c>
      <c r="L81" s="18">
        <f t="shared" si="11"/>
      </c>
      <c r="M81" s="18">
        <f t="shared" si="11"/>
      </c>
      <c r="N81" s="18">
        <f t="shared" si="11"/>
      </c>
      <c r="O81" s="18">
        <f t="shared" si="11"/>
        <v>6748357</v>
      </c>
      <c r="P81" s="18">
        <f t="shared" si="11"/>
      </c>
      <c r="Q81" s="18">
        <f t="shared" si="11"/>
      </c>
      <c r="R81" s="18">
        <f t="shared" si="11"/>
      </c>
      <c r="S81" s="18">
        <f t="shared" si="11"/>
      </c>
      <c r="T81" s="18">
        <f t="shared" si="11"/>
      </c>
      <c r="U81" s="18">
        <f t="shared" si="11"/>
      </c>
      <c r="V81" s="18">
        <f t="shared" si="12"/>
      </c>
      <c r="W81" s="18">
        <f t="shared" si="12"/>
      </c>
      <c r="X81" s="18">
        <f t="shared" si="12"/>
      </c>
      <c r="Y81" s="18">
        <f t="shared" si="12"/>
      </c>
      <c r="Z81" s="18">
        <f t="shared" si="12"/>
      </c>
      <c r="AA81" s="18">
        <f t="shared" si="12"/>
      </c>
      <c r="AB81" s="18">
        <f t="shared" si="12"/>
      </c>
    </row>
    <row r="82" spans="1:28" s="1" customFormat="1" ht="12.75">
      <c r="A82" s="97" t="s">
        <v>268</v>
      </c>
      <c r="B82" s="23" t="s">
        <v>287</v>
      </c>
      <c r="C82" s="24" t="s">
        <v>12</v>
      </c>
      <c r="D82" s="29">
        <v>100000</v>
      </c>
      <c r="E82" s="48">
        <v>2018</v>
      </c>
      <c r="F82" s="26"/>
      <c r="G82" s="59"/>
      <c r="H82" s="28">
        <f t="shared" si="8"/>
      </c>
      <c r="I82" s="18">
        <f t="shared" si="7"/>
      </c>
      <c r="J82" s="18">
        <f t="shared" si="13"/>
      </c>
      <c r="K82" s="18">
        <f t="shared" si="13"/>
      </c>
      <c r="L82" s="18">
        <f t="shared" si="11"/>
      </c>
      <c r="M82" s="18">
        <f t="shared" si="11"/>
      </c>
      <c r="N82" s="18">
        <f t="shared" si="11"/>
      </c>
      <c r="O82" s="18">
        <f t="shared" si="11"/>
        <v>100000</v>
      </c>
      <c r="P82" s="18">
        <f t="shared" si="11"/>
      </c>
      <c r="Q82" s="18">
        <f t="shared" si="11"/>
      </c>
      <c r="R82" s="18">
        <f t="shared" si="11"/>
      </c>
      <c r="S82" s="18">
        <f t="shared" si="11"/>
      </c>
      <c r="T82" s="18">
        <f t="shared" si="11"/>
      </c>
      <c r="U82" s="18">
        <f t="shared" si="11"/>
      </c>
      <c r="V82" s="18">
        <f t="shared" si="12"/>
      </c>
      <c r="W82" s="18">
        <f t="shared" si="12"/>
      </c>
      <c r="X82" s="18">
        <f t="shared" si="12"/>
      </c>
      <c r="Y82" s="18">
        <f t="shared" si="12"/>
      </c>
      <c r="Z82" s="18">
        <f t="shared" si="12"/>
      </c>
      <c r="AA82" s="18">
        <f t="shared" si="12"/>
      </c>
      <c r="AB82" s="18">
        <f t="shared" si="12"/>
      </c>
    </row>
    <row r="83" spans="1:28" s="1" customFormat="1" ht="12.75">
      <c r="A83" s="97" t="s">
        <v>311</v>
      </c>
      <c r="B83" s="23" t="s">
        <v>312</v>
      </c>
      <c r="C83" s="24" t="s">
        <v>12</v>
      </c>
      <c r="D83" s="29">
        <v>284710</v>
      </c>
      <c r="E83" s="48">
        <v>2018</v>
      </c>
      <c r="F83" s="26"/>
      <c r="G83" s="59"/>
      <c r="H83" s="28">
        <f t="shared" si="8"/>
      </c>
      <c r="I83" s="18">
        <f t="shared" si="7"/>
      </c>
      <c r="J83" s="18">
        <f t="shared" si="13"/>
      </c>
      <c r="K83" s="18">
        <f t="shared" si="13"/>
      </c>
      <c r="L83" s="18">
        <f t="shared" si="11"/>
      </c>
      <c r="M83" s="18">
        <f t="shared" si="11"/>
      </c>
      <c r="N83" s="18">
        <f t="shared" si="11"/>
      </c>
      <c r="O83" s="18">
        <f t="shared" si="11"/>
        <v>284710</v>
      </c>
      <c r="P83" s="18">
        <f t="shared" si="11"/>
      </c>
      <c r="Q83" s="18">
        <f t="shared" si="11"/>
      </c>
      <c r="R83" s="18">
        <f t="shared" si="11"/>
      </c>
      <c r="S83" s="18">
        <f t="shared" si="11"/>
      </c>
      <c r="T83" s="18">
        <f t="shared" si="11"/>
      </c>
      <c r="U83" s="18">
        <f t="shared" si="11"/>
      </c>
      <c r="V83" s="18">
        <f t="shared" si="12"/>
      </c>
      <c r="W83" s="18">
        <f t="shared" si="12"/>
      </c>
      <c r="X83" s="18">
        <f t="shared" si="12"/>
      </c>
      <c r="Y83" s="18">
        <f t="shared" si="12"/>
      </c>
      <c r="Z83" s="18">
        <f t="shared" si="12"/>
      </c>
      <c r="AA83" s="18">
        <f t="shared" si="12"/>
      </c>
      <c r="AB83" s="18">
        <f t="shared" si="12"/>
      </c>
    </row>
    <row r="84" spans="1:28" s="1" customFormat="1" ht="12.75">
      <c r="A84" s="97" t="s">
        <v>301</v>
      </c>
      <c r="B84" s="23" t="s">
        <v>302</v>
      </c>
      <c r="C84" s="24" t="s">
        <v>12</v>
      </c>
      <c r="D84" s="29">
        <v>39776</v>
      </c>
      <c r="E84" s="48">
        <v>2018</v>
      </c>
      <c r="F84" s="26"/>
      <c r="G84" s="59"/>
      <c r="H84" s="28">
        <f t="shared" si="8"/>
      </c>
      <c r="I84" s="18">
        <f t="shared" si="7"/>
      </c>
      <c r="J84" s="18">
        <f t="shared" si="13"/>
      </c>
      <c r="K84" s="18">
        <f t="shared" si="13"/>
      </c>
      <c r="L84" s="18">
        <f aca="true" t="shared" si="14" ref="L84:U93">IF($E84=(YEAR+L$2),$D84,"")</f>
      </c>
      <c r="M84" s="18">
        <f t="shared" si="14"/>
      </c>
      <c r="N84" s="18">
        <f t="shared" si="14"/>
      </c>
      <c r="O84" s="18">
        <f t="shared" si="14"/>
        <v>39776</v>
      </c>
      <c r="P84" s="18">
        <f t="shared" si="14"/>
      </c>
      <c r="Q84" s="18">
        <f t="shared" si="14"/>
      </c>
      <c r="R84" s="18">
        <f t="shared" si="14"/>
      </c>
      <c r="S84" s="18">
        <f t="shared" si="14"/>
      </c>
      <c r="T84" s="18">
        <f t="shared" si="14"/>
      </c>
      <c r="U84" s="18">
        <f t="shared" si="14"/>
      </c>
      <c r="V84" s="18">
        <f aca="true" t="shared" si="15" ref="V84:AB93">IF($E84=(YEAR+V$2),$D84,"")</f>
      </c>
      <c r="W84" s="18">
        <f t="shared" si="15"/>
      </c>
      <c r="X84" s="18">
        <f t="shared" si="15"/>
      </c>
      <c r="Y84" s="18">
        <f t="shared" si="15"/>
      </c>
      <c r="Z84" s="18">
        <f t="shared" si="15"/>
      </c>
      <c r="AA84" s="18">
        <f t="shared" si="15"/>
      </c>
      <c r="AB84" s="18">
        <f t="shared" si="15"/>
      </c>
    </row>
    <row r="85" spans="1:28" s="1" customFormat="1" ht="12.75">
      <c r="A85" s="97" t="s">
        <v>303</v>
      </c>
      <c r="B85" s="23" t="s">
        <v>304</v>
      </c>
      <c r="C85" s="24" t="s">
        <v>12</v>
      </c>
      <c r="D85" s="29">
        <v>25878</v>
      </c>
      <c r="E85" s="48">
        <v>2018</v>
      </c>
      <c r="F85" s="26"/>
      <c r="G85" s="59"/>
      <c r="H85" s="28">
        <f t="shared" si="8"/>
      </c>
      <c r="I85" s="18">
        <f t="shared" si="7"/>
      </c>
      <c r="J85" s="18">
        <f t="shared" si="13"/>
      </c>
      <c r="K85" s="18">
        <f t="shared" si="13"/>
      </c>
      <c r="L85" s="18">
        <f t="shared" si="14"/>
      </c>
      <c r="M85" s="18">
        <f t="shared" si="14"/>
      </c>
      <c r="N85" s="18">
        <f t="shared" si="14"/>
      </c>
      <c r="O85" s="18">
        <f t="shared" si="14"/>
        <v>25878</v>
      </c>
      <c r="P85" s="18">
        <f t="shared" si="14"/>
      </c>
      <c r="Q85" s="18">
        <f t="shared" si="14"/>
      </c>
      <c r="R85" s="18">
        <f t="shared" si="14"/>
      </c>
      <c r="S85" s="18">
        <f t="shared" si="14"/>
      </c>
      <c r="T85" s="18">
        <f t="shared" si="14"/>
      </c>
      <c r="U85" s="18">
        <f t="shared" si="14"/>
      </c>
      <c r="V85" s="18">
        <f t="shared" si="15"/>
      </c>
      <c r="W85" s="18">
        <f t="shared" si="15"/>
      </c>
      <c r="X85" s="18">
        <f t="shared" si="15"/>
      </c>
      <c r="Y85" s="18">
        <f t="shared" si="15"/>
      </c>
      <c r="Z85" s="18">
        <f t="shared" si="15"/>
      </c>
      <c r="AA85" s="18">
        <f t="shared" si="15"/>
      </c>
      <c r="AB85" s="18">
        <f t="shared" si="15"/>
      </c>
    </row>
    <row r="86" spans="1:28" s="1" customFormat="1" ht="12.75">
      <c r="A86" s="33" t="s">
        <v>313</v>
      </c>
      <c r="B86" s="23" t="s">
        <v>314</v>
      </c>
      <c r="C86" s="24" t="s">
        <v>12</v>
      </c>
      <c r="D86" s="29">
        <v>302000</v>
      </c>
      <c r="E86" s="48">
        <v>2020</v>
      </c>
      <c r="F86" s="26"/>
      <c r="G86" s="59"/>
      <c r="H86" s="28">
        <f t="shared" si="8"/>
      </c>
      <c r="I86" s="18">
        <f t="shared" si="7"/>
      </c>
      <c r="J86" s="18">
        <f t="shared" si="13"/>
      </c>
      <c r="K86" s="18">
        <f t="shared" si="13"/>
      </c>
      <c r="L86" s="18">
        <f t="shared" si="14"/>
      </c>
      <c r="M86" s="18">
        <f t="shared" si="14"/>
      </c>
      <c r="N86" s="18">
        <f t="shared" si="14"/>
      </c>
      <c r="O86" s="18">
        <f t="shared" si="14"/>
      </c>
      <c r="P86" s="18">
        <f t="shared" si="14"/>
      </c>
      <c r="Q86" s="18">
        <f t="shared" si="14"/>
        <v>302000</v>
      </c>
      <c r="R86" s="18">
        <f t="shared" si="14"/>
      </c>
      <c r="S86" s="18">
        <f t="shared" si="14"/>
      </c>
      <c r="T86" s="18">
        <f t="shared" si="14"/>
      </c>
      <c r="U86" s="18">
        <f t="shared" si="14"/>
      </c>
      <c r="V86" s="18">
        <f t="shared" si="15"/>
      </c>
      <c r="W86" s="18">
        <f t="shared" si="15"/>
      </c>
      <c r="X86" s="18">
        <f t="shared" si="15"/>
      </c>
      <c r="Y86" s="18">
        <f t="shared" si="15"/>
      </c>
      <c r="Z86" s="18">
        <f t="shared" si="15"/>
      </c>
      <c r="AA86" s="18">
        <f t="shared" si="15"/>
      </c>
      <c r="AB86" s="18">
        <f t="shared" si="15"/>
      </c>
    </row>
    <row r="87" spans="1:28" s="1" customFormat="1" ht="12.75">
      <c r="A87" s="97" t="s">
        <v>301</v>
      </c>
      <c r="B87" s="23" t="s">
        <v>302</v>
      </c>
      <c r="C87" s="24" t="s">
        <v>12</v>
      </c>
      <c r="D87" s="29">
        <v>5258</v>
      </c>
      <c r="E87" s="48">
        <v>2021</v>
      </c>
      <c r="F87" s="26"/>
      <c r="G87" s="59"/>
      <c r="H87" s="28">
        <f t="shared" si="8"/>
      </c>
      <c r="I87" s="18">
        <f t="shared" si="7"/>
      </c>
      <c r="J87" s="18">
        <f t="shared" si="13"/>
      </c>
      <c r="K87" s="18">
        <f t="shared" si="13"/>
      </c>
      <c r="L87" s="18">
        <f t="shared" si="14"/>
      </c>
      <c r="M87" s="18">
        <f t="shared" si="14"/>
      </c>
      <c r="N87" s="18">
        <f t="shared" si="14"/>
      </c>
      <c r="O87" s="18">
        <f t="shared" si="14"/>
      </c>
      <c r="P87" s="18">
        <f t="shared" si="14"/>
      </c>
      <c r="Q87" s="18">
        <f t="shared" si="14"/>
      </c>
      <c r="R87" s="18">
        <f t="shared" si="14"/>
        <v>5258</v>
      </c>
      <c r="S87" s="18">
        <f t="shared" si="14"/>
      </c>
      <c r="T87" s="18">
        <f t="shared" si="14"/>
      </c>
      <c r="U87" s="18">
        <f t="shared" si="14"/>
      </c>
      <c r="V87" s="18">
        <f t="shared" si="15"/>
      </c>
      <c r="W87" s="18">
        <f t="shared" si="15"/>
      </c>
      <c r="X87" s="18">
        <f t="shared" si="15"/>
      </c>
      <c r="Y87" s="18">
        <f t="shared" si="15"/>
      </c>
      <c r="Z87" s="18">
        <f t="shared" si="15"/>
      </c>
      <c r="AA87" s="18">
        <f t="shared" si="15"/>
      </c>
      <c r="AB87" s="18">
        <f t="shared" si="15"/>
      </c>
    </row>
    <row r="88" spans="1:28" s="1" customFormat="1" ht="12.75">
      <c r="A88" s="97"/>
      <c r="B88" s="23" t="s">
        <v>315</v>
      </c>
      <c r="C88" s="24" t="s">
        <v>12</v>
      </c>
      <c r="D88" s="29">
        <v>109115</v>
      </c>
      <c r="E88" s="48">
        <v>2021</v>
      </c>
      <c r="F88" s="26"/>
      <c r="G88" s="59"/>
      <c r="H88" s="28">
        <f t="shared" si="8"/>
      </c>
      <c r="I88" s="18">
        <f t="shared" si="7"/>
      </c>
      <c r="J88" s="18">
        <f t="shared" si="13"/>
      </c>
      <c r="K88" s="18">
        <f t="shared" si="13"/>
      </c>
      <c r="L88" s="18">
        <f t="shared" si="14"/>
      </c>
      <c r="M88" s="18">
        <f t="shared" si="14"/>
      </c>
      <c r="N88" s="18">
        <f t="shared" si="14"/>
      </c>
      <c r="O88" s="18">
        <f t="shared" si="14"/>
      </c>
      <c r="P88" s="18">
        <f t="shared" si="14"/>
      </c>
      <c r="Q88" s="18">
        <f t="shared" si="14"/>
      </c>
      <c r="R88" s="18">
        <f t="shared" si="14"/>
        <v>109115</v>
      </c>
      <c r="S88" s="18">
        <f t="shared" si="14"/>
      </c>
      <c r="T88" s="18">
        <f t="shared" si="14"/>
      </c>
      <c r="U88" s="18">
        <f t="shared" si="14"/>
      </c>
      <c r="V88" s="18">
        <f t="shared" si="15"/>
      </c>
      <c r="W88" s="18">
        <f t="shared" si="15"/>
      </c>
      <c r="X88" s="18">
        <f t="shared" si="15"/>
      </c>
      <c r="Y88" s="18">
        <f t="shared" si="15"/>
      </c>
      <c r="Z88" s="18">
        <f t="shared" si="15"/>
      </c>
      <c r="AA88" s="18">
        <f t="shared" si="15"/>
      </c>
      <c r="AB88" s="18">
        <f t="shared" si="15"/>
      </c>
    </row>
    <row r="89" spans="1:28" s="1" customFormat="1" ht="12.75">
      <c r="A89" s="97"/>
      <c r="B89" s="23" t="s">
        <v>316</v>
      </c>
      <c r="C89" s="24" t="s">
        <v>12</v>
      </c>
      <c r="D89" s="47">
        <v>160678</v>
      </c>
      <c r="E89" s="48">
        <v>2024</v>
      </c>
      <c r="F89" s="26"/>
      <c r="G89" s="59"/>
      <c r="H89" s="28">
        <f t="shared" si="8"/>
      </c>
      <c r="I89" s="18">
        <f t="shared" si="7"/>
      </c>
      <c r="J89" s="18">
        <f t="shared" si="13"/>
      </c>
      <c r="K89" s="18">
        <f t="shared" si="13"/>
      </c>
      <c r="L89" s="18">
        <f t="shared" si="14"/>
      </c>
      <c r="M89" s="18">
        <f t="shared" si="14"/>
      </c>
      <c r="N89" s="18">
        <f t="shared" si="14"/>
      </c>
      <c r="O89" s="18">
        <f t="shared" si="14"/>
      </c>
      <c r="P89" s="18">
        <f t="shared" si="14"/>
      </c>
      <c r="Q89" s="18">
        <f t="shared" si="14"/>
      </c>
      <c r="R89" s="18">
        <f t="shared" si="14"/>
      </c>
      <c r="S89" s="18">
        <f t="shared" si="14"/>
      </c>
      <c r="T89" s="18">
        <f t="shared" si="14"/>
      </c>
      <c r="U89" s="18">
        <f t="shared" si="14"/>
        <v>160678</v>
      </c>
      <c r="V89" s="18">
        <f t="shared" si="15"/>
      </c>
      <c r="W89" s="18">
        <f t="shared" si="15"/>
      </c>
      <c r="X89" s="18">
        <f t="shared" si="15"/>
      </c>
      <c r="Y89" s="18">
        <f t="shared" si="15"/>
      </c>
      <c r="Z89" s="18">
        <f t="shared" si="15"/>
      </c>
      <c r="AA89" s="18">
        <f t="shared" si="15"/>
      </c>
      <c r="AB89" s="18">
        <f t="shared" si="15"/>
      </c>
    </row>
    <row r="90" spans="1:28" s="1" customFormat="1" ht="12.75">
      <c r="A90" s="97"/>
      <c r="B90" s="23" t="s">
        <v>317</v>
      </c>
      <c r="C90" s="24" t="s">
        <v>12</v>
      </c>
      <c r="D90" s="47">
        <v>2640</v>
      </c>
      <c r="E90" s="48">
        <v>2024</v>
      </c>
      <c r="F90" s="26"/>
      <c r="G90" s="59"/>
      <c r="H90" s="28">
        <f t="shared" si="8"/>
      </c>
      <c r="I90" s="18">
        <f t="shared" si="7"/>
      </c>
      <c r="J90" s="18">
        <f t="shared" si="13"/>
      </c>
      <c r="K90" s="18">
        <f t="shared" si="13"/>
      </c>
      <c r="L90" s="18">
        <f t="shared" si="14"/>
      </c>
      <c r="M90" s="18">
        <f t="shared" si="14"/>
      </c>
      <c r="N90" s="18">
        <f t="shared" si="14"/>
      </c>
      <c r="O90" s="18">
        <f t="shared" si="14"/>
      </c>
      <c r="P90" s="18">
        <f t="shared" si="14"/>
      </c>
      <c r="Q90" s="18">
        <f t="shared" si="14"/>
      </c>
      <c r="R90" s="18">
        <f t="shared" si="14"/>
      </c>
      <c r="S90" s="18">
        <f t="shared" si="14"/>
      </c>
      <c r="T90" s="18">
        <f t="shared" si="14"/>
      </c>
      <c r="U90" s="18">
        <f t="shared" si="14"/>
        <v>2640</v>
      </c>
      <c r="V90" s="18">
        <f t="shared" si="15"/>
      </c>
      <c r="W90" s="18">
        <f t="shared" si="15"/>
      </c>
      <c r="X90" s="18">
        <f t="shared" si="15"/>
      </c>
      <c r="Y90" s="18">
        <f t="shared" si="15"/>
      </c>
      <c r="Z90" s="18">
        <f t="shared" si="15"/>
      </c>
      <c r="AA90" s="18">
        <f t="shared" si="15"/>
      </c>
      <c r="AB90" s="18">
        <f t="shared" si="15"/>
      </c>
    </row>
    <row r="91" spans="1:28" s="1" customFormat="1" ht="12.75">
      <c r="A91" s="97"/>
      <c r="B91" s="23" t="s">
        <v>315</v>
      </c>
      <c r="C91" s="24" t="s">
        <v>12</v>
      </c>
      <c r="D91" s="47">
        <v>253307</v>
      </c>
      <c r="E91" s="48">
        <v>2024</v>
      </c>
      <c r="F91" s="26"/>
      <c r="G91" s="59"/>
      <c r="H91" s="28">
        <f t="shared" si="8"/>
      </c>
      <c r="I91" s="18">
        <f t="shared" si="7"/>
      </c>
      <c r="J91" s="18">
        <f t="shared" si="13"/>
      </c>
      <c r="K91" s="18">
        <f t="shared" si="13"/>
      </c>
      <c r="L91" s="18">
        <f t="shared" si="14"/>
      </c>
      <c r="M91" s="18">
        <f t="shared" si="14"/>
      </c>
      <c r="N91" s="18">
        <f t="shared" si="14"/>
      </c>
      <c r="O91" s="18">
        <f t="shared" si="14"/>
      </c>
      <c r="P91" s="18">
        <f t="shared" si="14"/>
      </c>
      <c r="Q91" s="18">
        <f t="shared" si="14"/>
      </c>
      <c r="R91" s="18">
        <f t="shared" si="14"/>
      </c>
      <c r="S91" s="18">
        <f t="shared" si="14"/>
      </c>
      <c r="T91" s="18">
        <f t="shared" si="14"/>
      </c>
      <c r="U91" s="18">
        <f t="shared" si="14"/>
        <v>253307</v>
      </c>
      <c r="V91" s="18">
        <f t="shared" si="15"/>
      </c>
      <c r="W91" s="18">
        <f t="shared" si="15"/>
      </c>
      <c r="X91" s="18">
        <f t="shared" si="15"/>
      </c>
      <c r="Y91" s="18">
        <f t="shared" si="15"/>
      </c>
      <c r="Z91" s="18">
        <f t="shared" si="15"/>
      </c>
      <c r="AA91" s="18">
        <f t="shared" si="15"/>
      </c>
      <c r="AB91" s="18">
        <f t="shared" si="15"/>
      </c>
    </row>
    <row r="92" spans="1:28" s="1" customFormat="1" ht="12.75">
      <c r="A92" s="97"/>
      <c r="B92" s="23" t="s">
        <v>315</v>
      </c>
      <c r="C92" s="24" t="s">
        <v>12</v>
      </c>
      <c r="D92" s="47">
        <v>27517</v>
      </c>
      <c r="E92" s="26">
        <v>2025</v>
      </c>
      <c r="F92" s="26"/>
      <c r="G92" s="59"/>
      <c r="H92" s="28">
        <f t="shared" si="8"/>
      </c>
      <c r="I92" s="18">
        <f t="shared" si="7"/>
      </c>
      <c r="J92" s="18">
        <f t="shared" si="13"/>
      </c>
      <c r="K92" s="18">
        <f t="shared" si="13"/>
      </c>
      <c r="L92" s="18">
        <f t="shared" si="14"/>
      </c>
      <c r="M92" s="18">
        <f t="shared" si="14"/>
      </c>
      <c r="N92" s="18">
        <f t="shared" si="14"/>
      </c>
      <c r="O92" s="18">
        <f t="shared" si="14"/>
      </c>
      <c r="P92" s="18">
        <f t="shared" si="14"/>
      </c>
      <c r="Q92" s="18">
        <f t="shared" si="14"/>
      </c>
      <c r="R92" s="18">
        <f t="shared" si="14"/>
      </c>
      <c r="S92" s="18">
        <f t="shared" si="14"/>
      </c>
      <c r="T92" s="18">
        <f t="shared" si="14"/>
      </c>
      <c r="U92" s="18">
        <f t="shared" si="14"/>
      </c>
      <c r="V92" s="18">
        <f t="shared" si="15"/>
        <v>27517</v>
      </c>
      <c r="W92" s="18">
        <f t="shared" si="15"/>
      </c>
      <c r="X92" s="18">
        <f t="shared" si="15"/>
      </c>
      <c r="Y92" s="18">
        <f t="shared" si="15"/>
      </c>
      <c r="Z92" s="18">
        <f t="shared" si="15"/>
      </c>
      <c r="AA92" s="18">
        <f t="shared" si="15"/>
      </c>
      <c r="AB92" s="18">
        <f t="shared" si="15"/>
      </c>
    </row>
    <row r="93" spans="1:28" s="1" customFormat="1" ht="12.75">
      <c r="A93" s="97"/>
      <c r="B93" s="23" t="s">
        <v>315</v>
      </c>
      <c r="C93" s="24" t="s">
        <v>12</v>
      </c>
      <c r="D93" s="47">
        <v>10800</v>
      </c>
      <c r="E93" s="102">
        <v>2026</v>
      </c>
      <c r="F93" s="26"/>
      <c r="G93" s="59"/>
      <c r="H93" s="28">
        <f t="shared" si="8"/>
      </c>
      <c r="I93" s="18">
        <f t="shared" si="7"/>
      </c>
      <c r="J93" s="18">
        <f t="shared" si="13"/>
      </c>
      <c r="K93" s="18">
        <f t="shared" si="13"/>
      </c>
      <c r="L93" s="18">
        <f t="shared" si="14"/>
      </c>
      <c r="M93" s="18">
        <f t="shared" si="14"/>
      </c>
      <c r="N93" s="18">
        <f t="shared" si="14"/>
      </c>
      <c r="O93" s="18">
        <f t="shared" si="14"/>
      </c>
      <c r="P93" s="18">
        <f t="shared" si="14"/>
      </c>
      <c r="Q93" s="18">
        <f t="shared" si="14"/>
      </c>
      <c r="R93" s="18">
        <f t="shared" si="14"/>
      </c>
      <c r="S93" s="18">
        <f t="shared" si="14"/>
      </c>
      <c r="T93" s="18">
        <f t="shared" si="14"/>
      </c>
      <c r="U93" s="18">
        <f t="shared" si="14"/>
      </c>
      <c r="V93" s="18">
        <f t="shared" si="15"/>
      </c>
      <c r="W93" s="18">
        <f t="shared" si="15"/>
        <v>10800</v>
      </c>
      <c r="X93" s="18">
        <f t="shared" si="15"/>
      </c>
      <c r="Y93" s="18">
        <f t="shared" si="15"/>
      </c>
      <c r="Z93" s="18">
        <f t="shared" si="15"/>
      </c>
      <c r="AA93" s="18">
        <f t="shared" si="15"/>
      </c>
      <c r="AB93" s="18">
        <f t="shared" si="15"/>
      </c>
    </row>
    <row r="94" spans="1:28" s="1" customFormat="1" ht="12.75">
      <c r="A94" s="97"/>
      <c r="B94" s="23" t="s">
        <v>315</v>
      </c>
      <c r="C94" s="24" t="s">
        <v>12</v>
      </c>
      <c r="D94" s="47">
        <v>3606</v>
      </c>
      <c r="E94" s="26">
        <v>2027</v>
      </c>
      <c r="F94" s="26"/>
      <c r="G94" s="59"/>
      <c r="H94" s="28">
        <f t="shared" si="8"/>
      </c>
      <c r="I94" s="18">
        <f t="shared" si="7"/>
      </c>
      <c r="J94" s="18">
        <f t="shared" si="13"/>
      </c>
      <c r="K94" s="18">
        <f t="shared" si="13"/>
      </c>
      <c r="L94" s="18">
        <f aca="true" t="shared" si="16" ref="L94:U103">IF($E94=(YEAR+L$2),$D94,"")</f>
      </c>
      <c r="M94" s="18">
        <f t="shared" si="16"/>
      </c>
      <c r="N94" s="18">
        <f t="shared" si="16"/>
      </c>
      <c r="O94" s="18">
        <f t="shared" si="16"/>
      </c>
      <c r="P94" s="18">
        <f t="shared" si="16"/>
      </c>
      <c r="Q94" s="18">
        <f t="shared" si="16"/>
      </c>
      <c r="R94" s="18">
        <f t="shared" si="16"/>
      </c>
      <c r="S94" s="18">
        <f t="shared" si="16"/>
      </c>
      <c r="T94" s="18">
        <f t="shared" si="16"/>
      </c>
      <c r="U94" s="18">
        <f t="shared" si="16"/>
      </c>
      <c r="V94" s="18">
        <f aca="true" t="shared" si="17" ref="V94:AB103">IF($E94=(YEAR+V$2),$D94,"")</f>
      </c>
      <c r="W94" s="18">
        <f t="shared" si="17"/>
      </c>
      <c r="X94" s="18">
        <f t="shared" si="17"/>
        <v>3606</v>
      </c>
      <c r="Y94" s="18">
        <f t="shared" si="17"/>
      </c>
      <c r="Z94" s="18">
        <f t="shared" si="17"/>
      </c>
      <c r="AA94" s="18">
        <f t="shared" si="17"/>
      </c>
      <c r="AB94" s="18">
        <f t="shared" si="17"/>
      </c>
    </row>
    <row r="95" spans="1:28" s="1" customFormat="1" ht="12.75">
      <c r="A95" s="97"/>
      <c r="B95" s="23" t="s">
        <v>315</v>
      </c>
      <c r="C95" s="24" t="s">
        <v>12</v>
      </c>
      <c r="D95" s="47">
        <v>37123</v>
      </c>
      <c r="E95" s="26">
        <v>2030</v>
      </c>
      <c r="F95" s="26"/>
      <c r="G95" s="59"/>
      <c r="H95" s="28">
        <f t="shared" si="8"/>
      </c>
      <c r="I95" s="18">
        <f aca="true" t="shared" si="18" ref="I95:I126">IF($E95=(YEAR+I$2),$D95,"")</f>
      </c>
      <c r="J95" s="18">
        <f t="shared" si="13"/>
      </c>
      <c r="K95" s="18">
        <f t="shared" si="13"/>
      </c>
      <c r="L95" s="18">
        <f t="shared" si="16"/>
      </c>
      <c r="M95" s="18">
        <f t="shared" si="16"/>
      </c>
      <c r="N95" s="18">
        <f t="shared" si="16"/>
      </c>
      <c r="O95" s="18">
        <f t="shared" si="16"/>
      </c>
      <c r="P95" s="18">
        <f t="shared" si="16"/>
      </c>
      <c r="Q95" s="18">
        <f t="shared" si="16"/>
      </c>
      <c r="R95" s="18">
        <f t="shared" si="16"/>
      </c>
      <c r="S95" s="18">
        <f t="shared" si="16"/>
      </c>
      <c r="T95" s="18">
        <f t="shared" si="16"/>
      </c>
      <c r="U95" s="18">
        <f t="shared" si="16"/>
      </c>
      <c r="V95" s="18">
        <f t="shared" si="17"/>
      </c>
      <c r="W95" s="18">
        <f t="shared" si="17"/>
      </c>
      <c r="X95" s="18">
        <f t="shared" si="17"/>
      </c>
      <c r="Y95" s="18">
        <f t="shared" si="17"/>
      </c>
      <c r="Z95" s="18">
        <f t="shared" si="17"/>
      </c>
      <c r="AA95" s="18">
        <f t="shared" si="17"/>
        <v>37123</v>
      </c>
      <c r="AB95" s="18">
        <f t="shared" si="17"/>
      </c>
    </row>
    <row r="96" spans="1:28" s="1" customFormat="1" ht="12.75">
      <c r="A96" s="97"/>
      <c r="B96" s="23" t="s">
        <v>315</v>
      </c>
      <c r="C96" s="24" t="s">
        <v>12</v>
      </c>
      <c r="D96" s="47">
        <v>10867</v>
      </c>
      <c r="E96" s="26">
        <v>2031</v>
      </c>
      <c r="F96" s="26"/>
      <c r="G96" s="59"/>
      <c r="H96" s="28">
        <f aca="true" t="shared" si="19" ref="H96:H127">IF($E96=(YEAR+H$2),$D96,"")</f>
      </c>
      <c r="I96" s="18">
        <f t="shared" si="18"/>
      </c>
      <c r="J96" s="18">
        <f t="shared" si="13"/>
      </c>
      <c r="K96" s="18">
        <f t="shared" si="13"/>
      </c>
      <c r="L96" s="18">
        <f t="shared" si="16"/>
      </c>
      <c r="M96" s="18">
        <f t="shared" si="16"/>
      </c>
      <c r="N96" s="18">
        <f t="shared" si="16"/>
      </c>
      <c r="O96" s="18">
        <f t="shared" si="16"/>
      </c>
      <c r="P96" s="18">
        <f t="shared" si="16"/>
      </c>
      <c r="Q96" s="18">
        <f t="shared" si="16"/>
      </c>
      <c r="R96" s="18">
        <f t="shared" si="16"/>
      </c>
      <c r="S96" s="18">
        <f t="shared" si="16"/>
      </c>
      <c r="T96" s="18">
        <f t="shared" si="16"/>
      </c>
      <c r="U96" s="18">
        <f t="shared" si="16"/>
      </c>
      <c r="V96" s="18">
        <f t="shared" si="17"/>
      </c>
      <c r="W96" s="18">
        <f t="shared" si="17"/>
      </c>
      <c r="X96" s="18">
        <f t="shared" si="17"/>
      </c>
      <c r="Y96" s="18">
        <f t="shared" si="17"/>
      </c>
      <c r="Z96" s="18">
        <f t="shared" si="17"/>
      </c>
      <c r="AA96" s="18">
        <f t="shared" si="17"/>
      </c>
      <c r="AB96" s="18">
        <f t="shared" si="17"/>
        <v>10867</v>
      </c>
    </row>
    <row r="97" spans="1:28" s="1" customFormat="1" ht="12.75">
      <c r="A97" s="97"/>
      <c r="B97" s="23" t="s">
        <v>315</v>
      </c>
      <c r="C97" s="24" t="s">
        <v>12</v>
      </c>
      <c r="D97" s="47">
        <v>56592</v>
      </c>
      <c r="E97" s="26">
        <v>2032</v>
      </c>
      <c r="F97" s="26"/>
      <c r="G97" s="59"/>
      <c r="H97" s="28">
        <f t="shared" si="19"/>
      </c>
      <c r="I97" s="18">
        <f t="shared" si="18"/>
      </c>
      <c r="J97" s="18">
        <f t="shared" si="13"/>
      </c>
      <c r="K97" s="18">
        <f t="shared" si="13"/>
      </c>
      <c r="L97" s="18">
        <f t="shared" si="16"/>
      </c>
      <c r="M97" s="18">
        <f t="shared" si="16"/>
      </c>
      <c r="N97" s="18">
        <f t="shared" si="16"/>
      </c>
      <c r="O97" s="18">
        <f t="shared" si="16"/>
      </c>
      <c r="P97" s="18">
        <f t="shared" si="16"/>
      </c>
      <c r="Q97" s="18">
        <f t="shared" si="16"/>
      </c>
      <c r="R97" s="18">
        <f t="shared" si="16"/>
      </c>
      <c r="S97" s="18">
        <f t="shared" si="16"/>
      </c>
      <c r="T97" s="18">
        <f t="shared" si="16"/>
      </c>
      <c r="U97" s="18">
        <f t="shared" si="16"/>
      </c>
      <c r="V97" s="18">
        <f t="shared" si="17"/>
      </c>
      <c r="W97" s="18">
        <f t="shared" si="17"/>
      </c>
      <c r="X97" s="18">
        <f t="shared" si="17"/>
      </c>
      <c r="Y97" s="18">
        <f t="shared" si="17"/>
      </c>
      <c r="Z97" s="18">
        <f t="shared" si="17"/>
      </c>
      <c r="AA97" s="18">
        <f t="shared" si="17"/>
      </c>
      <c r="AB97" s="18">
        <f t="shared" si="17"/>
      </c>
    </row>
    <row r="98" spans="2:28" s="1" customFormat="1" ht="12.75">
      <c r="B98" s="23"/>
      <c r="C98" s="24"/>
      <c r="D98" s="47"/>
      <c r="E98" s="103"/>
      <c r="F98" s="26"/>
      <c r="G98" s="27"/>
      <c r="H98" s="28">
        <f t="shared" si="19"/>
      </c>
      <c r="I98" s="18">
        <f t="shared" si="18"/>
      </c>
      <c r="J98" s="18">
        <f t="shared" si="13"/>
      </c>
      <c r="K98" s="18">
        <f t="shared" si="13"/>
      </c>
      <c r="L98" s="18">
        <f t="shared" si="16"/>
      </c>
      <c r="M98" s="18">
        <f t="shared" si="16"/>
      </c>
      <c r="N98" s="18">
        <f t="shared" si="16"/>
      </c>
      <c r="O98" s="18">
        <f t="shared" si="16"/>
      </c>
      <c r="P98" s="18">
        <f t="shared" si="16"/>
      </c>
      <c r="Q98" s="18">
        <f t="shared" si="16"/>
      </c>
      <c r="R98" s="18">
        <f t="shared" si="16"/>
      </c>
      <c r="S98" s="18">
        <f t="shared" si="16"/>
      </c>
      <c r="T98" s="18">
        <f t="shared" si="16"/>
      </c>
      <c r="U98" s="18">
        <f t="shared" si="16"/>
      </c>
      <c r="V98" s="18">
        <f t="shared" si="17"/>
      </c>
      <c r="W98" s="18">
        <f t="shared" si="17"/>
      </c>
      <c r="X98" s="18">
        <f t="shared" si="17"/>
      </c>
      <c r="Y98" s="18">
        <f t="shared" si="17"/>
      </c>
      <c r="Z98" s="18">
        <f t="shared" si="17"/>
      </c>
      <c r="AA98" s="18">
        <f t="shared" si="17"/>
      </c>
      <c r="AB98" s="18">
        <f t="shared" si="17"/>
      </c>
    </row>
    <row r="99" spans="1:28" s="1" customFormat="1" ht="12.75">
      <c r="A99" s="51"/>
      <c r="B99" s="23"/>
      <c r="C99" s="24"/>
      <c r="D99" s="47"/>
      <c r="E99" s="103"/>
      <c r="F99" s="26"/>
      <c r="G99" s="27"/>
      <c r="H99" s="28">
        <f t="shared" si="19"/>
      </c>
      <c r="I99" s="18">
        <f t="shared" si="18"/>
      </c>
      <c r="J99" s="18">
        <f t="shared" si="13"/>
      </c>
      <c r="K99" s="18">
        <f t="shared" si="13"/>
      </c>
      <c r="L99" s="18">
        <f t="shared" si="16"/>
      </c>
      <c r="M99" s="18">
        <f t="shared" si="16"/>
      </c>
      <c r="N99" s="18">
        <f t="shared" si="16"/>
      </c>
      <c r="O99" s="18">
        <f t="shared" si="16"/>
      </c>
      <c r="P99" s="18">
        <f t="shared" si="16"/>
      </c>
      <c r="Q99" s="18">
        <f t="shared" si="16"/>
      </c>
      <c r="R99" s="18">
        <f t="shared" si="16"/>
      </c>
      <c r="S99" s="18">
        <f t="shared" si="16"/>
      </c>
      <c r="T99" s="18">
        <f t="shared" si="16"/>
      </c>
      <c r="U99" s="18">
        <f t="shared" si="16"/>
      </c>
      <c r="V99" s="18">
        <f t="shared" si="17"/>
      </c>
      <c r="W99" s="18">
        <f t="shared" si="17"/>
      </c>
      <c r="X99" s="18">
        <f t="shared" si="17"/>
      </c>
      <c r="Y99" s="18">
        <f t="shared" si="17"/>
      </c>
      <c r="Z99" s="18">
        <f t="shared" si="17"/>
      </c>
      <c r="AA99" s="18">
        <f t="shared" si="17"/>
      </c>
      <c r="AB99" s="18">
        <f t="shared" si="17"/>
      </c>
    </row>
    <row r="100" spans="2:28" s="1" customFormat="1" ht="12.75">
      <c r="B100" s="55"/>
      <c r="C100" s="104"/>
      <c r="D100" s="47"/>
      <c r="E100" s="105"/>
      <c r="F100" s="26"/>
      <c r="G100" s="59"/>
      <c r="H100" s="28">
        <f t="shared" si="19"/>
      </c>
      <c r="I100" s="18">
        <f t="shared" si="18"/>
      </c>
      <c r="J100" s="18">
        <f t="shared" si="13"/>
      </c>
      <c r="K100" s="18">
        <f t="shared" si="13"/>
      </c>
      <c r="L100" s="18">
        <f t="shared" si="16"/>
      </c>
      <c r="M100" s="18">
        <f t="shared" si="16"/>
      </c>
      <c r="N100" s="18">
        <f t="shared" si="16"/>
      </c>
      <c r="O100" s="18">
        <f t="shared" si="16"/>
      </c>
      <c r="P100" s="18">
        <f t="shared" si="16"/>
      </c>
      <c r="Q100" s="18">
        <f t="shared" si="16"/>
      </c>
      <c r="R100" s="18">
        <f t="shared" si="16"/>
      </c>
      <c r="S100" s="18">
        <f t="shared" si="16"/>
      </c>
      <c r="T100" s="18">
        <f t="shared" si="16"/>
      </c>
      <c r="U100" s="18">
        <f t="shared" si="16"/>
      </c>
      <c r="V100" s="18">
        <f t="shared" si="17"/>
      </c>
      <c r="W100" s="18">
        <f t="shared" si="17"/>
      </c>
      <c r="X100" s="18">
        <f t="shared" si="17"/>
      </c>
      <c r="Y100" s="18">
        <f t="shared" si="17"/>
      </c>
      <c r="Z100" s="18">
        <f t="shared" si="17"/>
      </c>
      <c r="AA100" s="18">
        <f t="shared" si="17"/>
      </c>
      <c r="AB100" s="18">
        <f t="shared" si="17"/>
      </c>
    </row>
    <row r="101" spans="2:28" s="1" customFormat="1" ht="12.75">
      <c r="B101" s="23"/>
      <c r="C101" s="104"/>
      <c r="D101" s="47"/>
      <c r="E101" s="105"/>
      <c r="F101" s="26"/>
      <c r="G101" s="59"/>
      <c r="H101" s="28">
        <f t="shared" si="19"/>
      </c>
      <c r="I101" s="18">
        <f t="shared" si="18"/>
      </c>
      <c r="J101" s="18">
        <f aca="true" t="shared" si="20" ref="J101:K120">IF($E101=(YEAR+J$2),$D101,"")</f>
      </c>
      <c r="K101" s="18">
        <f t="shared" si="20"/>
      </c>
      <c r="L101" s="18">
        <f t="shared" si="16"/>
      </c>
      <c r="M101" s="18">
        <f t="shared" si="16"/>
      </c>
      <c r="N101" s="18">
        <f t="shared" si="16"/>
      </c>
      <c r="O101" s="18">
        <f t="shared" si="16"/>
      </c>
      <c r="P101" s="18">
        <f t="shared" si="16"/>
      </c>
      <c r="Q101" s="18">
        <f t="shared" si="16"/>
      </c>
      <c r="R101" s="18">
        <f t="shared" si="16"/>
      </c>
      <c r="S101" s="18">
        <f t="shared" si="16"/>
      </c>
      <c r="T101" s="18">
        <f t="shared" si="16"/>
      </c>
      <c r="U101" s="18">
        <f t="shared" si="16"/>
      </c>
      <c r="V101" s="18">
        <f t="shared" si="17"/>
      </c>
      <c r="W101" s="18">
        <f t="shared" si="17"/>
      </c>
      <c r="X101" s="18">
        <f t="shared" si="17"/>
      </c>
      <c r="Y101" s="18">
        <f t="shared" si="17"/>
      </c>
      <c r="Z101" s="18">
        <f t="shared" si="17"/>
      </c>
      <c r="AA101" s="18">
        <f t="shared" si="17"/>
      </c>
      <c r="AB101" s="18">
        <f t="shared" si="17"/>
      </c>
    </row>
    <row r="102" spans="2:28" s="1" customFormat="1" ht="12.75">
      <c r="B102" s="23"/>
      <c r="C102" s="104"/>
      <c r="D102" s="47"/>
      <c r="E102" s="105"/>
      <c r="F102" s="26"/>
      <c r="G102" s="59"/>
      <c r="H102" s="28">
        <f t="shared" si="19"/>
      </c>
      <c r="I102" s="18">
        <f t="shared" si="18"/>
      </c>
      <c r="J102" s="18">
        <f t="shared" si="20"/>
      </c>
      <c r="K102" s="18">
        <f t="shared" si="20"/>
      </c>
      <c r="L102" s="18">
        <f t="shared" si="16"/>
      </c>
      <c r="M102" s="18">
        <f t="shared" si="16"/>
      </c>
      <c r="N102" s="18">
        <f t="shared" si="16"/>
      </c>
      <c r="O102" s="18">
        <f t="shared" si="16"/>
      </c>
      <c r="P102" s="18">
        <f t="shared" si="16"/>
      </c>
      <c r="Q102" s="18">
        <f t="shared" si="16"/>
      </c>
      <c r="R102" s="18">
        <f t="shared" si="16"/>
      </c>
      <c r="S102" s="18">
        <f t="shared" si="16"/>
      </c>
      <c r="T102" s="18">
        <f t="shared" si="16"/>
      </c>
      <c r="U102" s="18">
        <f t="shared" si="16"/>
      </c>
      <c r="V102" s="18">
        <f t="shared" si="17"/>
      </c>
      <c r="W102" s="18">
        <f t="shared" si="17"/>
      </c>
      <c r="X102" s="18">
        <f t="shared" si="17"/>
      </c>
      <c r="Y102" s="18">
        <f t="shared" si="17"/>
      </c>
      <c r="Z102" s="18">
        <f t="shared" si="17"/>
      </c>
      <c r="AA102" s="18">
        <f t="shared" si="17"/>
      </c>
      <c r="AB102" s="18">
        <f t="shared" si="17"/>
      </c>
    </row>
    <row r="103" spans="2:28" s="1" customFormat="1" ht="12.75">
      <c r="B103" s="23"/>
      <c r="C103" s="24"/>
      <c r="D103" s="47"/>
      <c r="E103" s="103"/>
      <c r="F103" s="26"/>
      <c r="G103" s="59"/>
      <c r="H103" s="28">
        <f t="shared" si="19"/>
      </c>
      <c r="I103" s="18">
        <f t="shared" si="18"/>
      </c>
      <c r="J103" s="18">
        <f t="shared" si="20"/>
      </c>
      <c r="K103" s="18">
        <f t="shared" si="20"/>
      </c>
      <c r="L103" s="18">
        <f t="shared" si="16"/>
      </c>
      <c r="M103" s="18">
        <f t="shared" si="16"/>
      </c>
      <c r="N103" s="18">
        <f t="shared" si="16"/>
      </c>
      <c r="O103" s="18">
        <f t="shared" si="16"/>
      </c>
      <c r="P103" s="18">
        <f t="shared" si="16"/>
      </c>
      <c r="Q103" s="18">
        <f t="shared" si="16"/>
      </c>
      <c r="R103" s="18">
        <f t="shared" si="16"/>
      </c>
      <c r="S103" s="18">
        <f t="shared" si="16"/>
      </c>
      <c r="T103" s="18">
        <f t="shared" si="16"/>
      </c>
      <c r="U103" s="18">
        <f t="shared" si="16"/>
      </c>
      <c r="V103" s="18">
        <f t="shared" si="17"/>
      </c>
      <c r="W103" s="18">
        <f t="shared" si="17"/>
      </c>
      <c r="X103" s="18">
        <f t="shared" si="17"/>
      </c>
      <c r="Y103" s="18">
        <f t="shared" si="17"/>
      </c>
      <c r="Z103" s="18">
        <f t="shared" si="17"/>
      </c>
      <c r="AA103" s="18">
        <f t="shared" si="17"/>
      </c>
      <c r="AB103" s="18">
        <f t="shared" si="17"/>
      </c>
    </row>
    <row r="104" spans="2:28" s="1" customFormat="1" ht="12.75">
      <c r="B104" s="23"/>
      <c r="C104" s="24"/>
      <c r="D104" s="47"/>
      <c r="E104" s="103"/>
      <c r="F104" s="26"/>
      <c r="G104" s="59"/>
      <c r="H104" s="28">
        <f t="shared" si="19"/>
      </c>
      <c r="I104" s="18">
        <f t="shared" si="18"/>
      </c>
      <c r="J104" s="18">
        <f t="shared" si="20"/>
      </c>
      <c r="K104" s="18">
        <f t="shared" si="20"/>
      </c>
      <c r="L104" s="18">
        <f aca="true" t="shared" si="21" ref="L104:U113">IF($E104=(YEAR+L$2),$D104,"")</f>
      </c>
      <c r="M104" s="18">
        <f t="shared" si="21"/>
      </c>
      <c r="N104" s="18">
        <f t="shared" si="21"/>
      </c>
      <c r="O104" s="18">
        <f t="shared" si="21"/>
      </c>
      <c r="P104" s="18">
        <f t="shared" si="21"/>
      </c>
      <c r="Q104" s="18">
        <f t="shared" si="21"/>
      </c>
      <c r="R104" s="18">
        <f t="shared" si="21"/>
      </c>
      <c r="S104" s="18">
        <f t="shared" si="21"/>
      </c>
      <c r="T104" s="18">
        <f t="shared" si="21"/>
      </c>
      <c r="U104" s="18">
        <f t="shared" si="21"/>
      </c>
      <c r="V104" s="18">
        <f aca="true" t="shared" si="22" ref="V104:AB113">IF($E104=(YEAR+V$2),$D104,"")</f>
      </c>
      <c r="W104" s="18">
        <f t="shared" si="22"/>
      </c>
      <c r="X104" s="18">
        <f t="shared" si="22"/>
      </c>
      <c r="Y104" s="18">
        <f t="shared" si="22"/>
      </c>
      <c r="Z104" s="18">
        <f t="shared" si="22"/>
      </c>
      <c r="AA104" s="18">
        <f t="shared" si="22"/>
      </c>
      <c r="AB104" s="18">
        <f t="shared" si="22"/>
      </c>
    </row>
    <row r="105" spans="2:28" s="1" customFormat="1" ht="12.75">
      <c r="B105" s="23"/>
      <c r="C105" s="24"/>
      <c r="D105" s="29"/>
      <c r="E105" s="103"/>
      <c r="F105" s="26"/>
      <c r="G105" s="59"/>
      <c r="H105" s="28">
        <f t="shared" si="19"/>
      </c>
      <c r="I105" s="18">
        <f t="shared" si="18"/>
      </c>
      <c r="J105" s="18">
        <f t="shared" si="20"/>
      </c>
      <c r="K105" s="18">
        <f t="shared" si="20"/>
      </c>
      <c r="L105" s="18">
        <f t="shared" si="21"/>
      </c>
      <c r="M105" s="18">
        <f t="shared" si="21"/>
      </c>
      <c r="N105" s="18">
        <f t="shared" si="21"/>
      </c>
      <c r="O105" s="18">
        <f t="shared" si="21"/>
      </c>
      <c r="P105" s="18">
        <f t="shared" si="21"/>
      </c>
      <c r="Q105" s="18">
        <f t="shared" si="21"/>
      </c>
      <c r="R105" s="18">
        <f t="shared" si="21"/>
      </c>
      <c r="S105" s="18">
        <f t="shared" si="21"/>
      </c>
      <c r="T105" s="18">
        <f t="shared" si="21"/>
      </c>
      <c r="U105" s="18">
        <f t="shared" si="21"/>
      </c>
      <c r="V105" s="18">
        <f t="shared" si="22"/>
      </c>
      <c r="W105" s="18">
        <f t="shared" si="22"/>
      </c>
      <c r="X105" s="18">
        <f t="shared" si="22"/>
      </c>
      <c r="Y105" s="18">
        <f t="shared" si="22"/>
      </c>
      <c r="Z105" s="18">
        <f t="shared" si="22"/>
      </c>
      <c r="AA105" s="18">
        <f t="shared" si="22"/>
      </c>
      <c r="AB105" s="18">
        <f t="shared" si="22"/>
      </c>
    </row>
    <row r="106" spans="2:28" s="1" customFormat="1" ht="12.75">
      <c r="B106" s="23"/>
      <c r="C106" s="24"/>
      <c r="D106" s="29"/>
      <c r="E106" s="103"/>
      <c r="F106" s="26"/>
      <c r="G106" s="59"/>
      <c r="H106" s="28">
        <f t="shared" si="19"/>
      </c>
      <c r="I106" s="18">
        <f t="shared" si="18"/>
      </c>
      <c r="J106" s="18">
        <f t="shared" si="20"/>
      </c>
      <c r="K106" s="18">
        <f t="shared" si="20"/>
      </c>
      <c r="L106" s="18">
        <f t="shared" si="21"/>
      </c>
      <c r="M106" s="18">
        <f t="shared" si="21"/>
      </c>
      <c r="N106" s="18">
        <f t="shared" si="21"/>
      </c>
      <c r="O106" s="18">
        <f t="shared" si="21"/>
      </c>
      <c r="P106" s="18">
        <f t="shared" si="21"/>
      </c>
      <c r="Q106" s="18">
        <f t="shared" si="21"/>
      </c>
      <c r="R106" s="18">
        <f t="shared" si="21"/>
      </c>
      <c r="S106" s="18">
        <f t="shared" si="21"/>
      </c>
      <c r="T106" s="18">
        <f t="shared" si="21"/>
      </c>
      <c r="U106" s="18">
        <f t="shared" si="21"/>
      </c>
      <c r="V106" s="18">
        <f t="shared" si="22"/>
      </c>
      <c r="W106" s="18">
        <f t="shared" si="22"/>
      </c>
      <c r="X106" s="18">
        <f t="shared" si="22"/>
      </c>
      <c r="Y106" s="18">
        <f t="shared" si="22"/>
      </c>
      <c r="Z106" s="18">
        <f t="shared" si="22"/>
      </c>
      <c r="AA106" s="18">
        <f t="shared" si="22"/>
      </c>
      <c r="AB106" s="18">
        <f t="shared" si="22"/>
      </c>
    </row>
    <row r="107" spans="2:28" s="1" customFormat="1" ht="12.75">
      <c r="B107" s="23"/>
      <c r="C107" s="24"/>
      <c r="D107" s="29"/>
      <c r="E107" s="103"/>
      <c r="F107" s="26"/>
      <c r="G107" s="59"/>
      <c r="H107" s="28">
        <f t="shared" si="19"/>
      </c>
      <c r="I107" s="18">
        <f t="shared" si="18"/>
      </c>
      <c r="J107" s="18">
        <f t="shared" si="20"/>
      </c>
      <c r="K107" s="18">
        <f t="shared" si="20"/>
      </c>
      <c r="L107" s="18">
        <f t="shared" si="21"/>
      </c>
      <c r="M107" s="18">
        <f t="shared" si="21"/>
      </c>
      <c r="N107" s="18">
        <f t="shared" si="21"/>
      </c>
      <c r="O107" s="18">
        <f t="shared" si="21"/>
      </c>
      <c r="P107" s="18">
        <f t="shared" si="21"/>
      </c>
      <c r="Q107" s="18">
        <f t="shared" si="21"/>
      </c>
      <c r="R107" s="18">
        <f t="shared" si="21"/>
      </c>
      <c r="S107" s="18">
        <f t="shared" si="21"/>
      </c>
      <c r="T107" s="18">
        <f t="shared" si="21"/>
      </c>
      <c r="U107" s="18">
        <f t="shared" si="21"/>
      </c>
      <c r="V107" s="18">
        <f t="shared" si="22"/>
      </c>
      <c r="W107" s="18">
        <f t="shared" si="22"/>
      </c>
      <c r="X107" s="18">
        <f t="shared" si="22"/>
      </c>
      <c r="Y107" s="18">
        <f t="shared" si="22"/>
      </c>
      <c r="Z107" s="18">
        <f t="shared" si="22"/>
      </c>
      <c r="AA107" s="18">
        <f t="shared" si="22"/>
      </c>
      <c r="AB107" s="18">
        <f t="shared" si="22"/>
      </c>
    </row>
    <row r="108" spans="2:28" s="1" customFormat="1" ht="12.75">
      <c r="B108" s="23"/>
      <c r="C108" s="24"/>
      <c r="D108" s="29"/>
      <c r="E108" s="103"/>
      <c r="F108" s="26"/>
      <c r="G108" s="59"/>
      <c r="H108" s="28">
        <f t="shared" si="19"/>
      </c>
      <c r="I108" s="18">
        <f t="shared" si="18"/>
      </c>
      <c r="J108" s="18">
        <f t="shared" si="20"/>
      </c>
      <c r="K108" s="18">
        <f t="shared" si="20"/>
      </c>
      <c r="L108" s="18">
        <f t="shared" si="21"/>
      </c>
      <c r="M108" s="18">
        <f t="shared" si="21"/>
      </c>
      <c r="N108" s="18">
        <f t="shared" si="21"/>
      </c>
      <c r="O108" s="18">
        <f t="shared" si="21"/>
      </c>
      <c r="P108" s="18">
        <f t="shared" si="21"/>
      </c>
      <c r="Q108" s="18">
        <f t="shared" si="21"/>
      </c>
      <c r="R108" s="18">
        <f t="shared" si="21"/>
      </c>
      <c r="S108" s="18">
        <f t="shared" si="21"/>
      </c>
      <c r="T108" s="18">
        <f t="shared" si="21"/>
      </c>
      <c r="U108" s="18">
        <f t="shared" si="21"/>
      </c>
      <c r="V108" s="18">
        <f t="shared" si="22"/>
      </c>
      <c r="W108" s="18">
        <f t="shared" si="22"/>
      </c>
      <c r="X108" s="18">
        <f t="shared" si="22"/>
      </c>
      <c r="Y108" s="18">
        <f t="shared" si="22"/>
      </c>
      <c r="Z108" s="18">
        <f t="shared" si="22"/>
      </c>
      <c r="AA108" s="18">
        <f t="shared" si="22"/>
      </c>
      <c r="AB108" s="18">
        <f t="shared" si="22"/>
      </c>
    </row>
    <row r="109" spans="2:28" s="1" customFormat="1" ht="12.75">
      <c r="B109" s="23"/>
      <c r="C109" s="24"/>
      <c r="D109" s="29"/>
      <c r="E109" s="103"/>
      <c r="F109" s="26"/>
      <c r="G109" s="59"/>
      <c r="H109" s="28">
        <f t="shared" si="19"/>
      </c>
      <c r="I109" s="18">
        <f t="shared" si="18"/>
      </c>
      <c r="J109" s="18">
        <f t="shared" si="20"/>
      </c>
      <c r="K109" s="18">
        <f t="shared" si="20"/>
      </c>
      <c r="L109" s="18">
        <f t="shared" si="21"/>
      </c>
      <c r="M109" s="18">
        <f t="shared" si="21"/>
      </c>
      <c r="N109" s="18">
        <f t="shared" si="21"/>
      </c>
      <c r="O109" s="18">
        <f t="shared" si="21"/>
      </c>
      <c r="P109" s="18">
        <f t="shared" si="21"/>
      </c>
      <c r="Q109" s="18">
        <f t="shared" si="21"/>
      </c>
      <c r="R109" s="18">
        <f t="shared" si="21"/>
      </c>
      <c r="S109" s="18">
        <f t="shared" si="21"/>
      </c>
      <c r="T109" s="18">
        <f t="shared" si="21"/>
      </c>
      <c r="U109" s="18">
        <f t="shared" si="21"/>
      </c>
      <c r="V109" s="18">
        <f t="shared" si="22"/>
      </c>
      <c r="W109" s="18">
        <f t="shared" si="22"/>
      </c>
      <c r="X109" s="18">
        <f t="shared" si="22"/>
      </c>
      <c r="Y109" s="18">
        <f t="shared" si="22"/>
      </c>
      <c r="Z109" s="18">
        <f t="shared" si="22"/>
      </c>
      <c r="AA109" s="18">
        <f t="shared" si="22"/>
      </c>
      <c r="AB109" s="18">
        <f t="shared" si="22"/>
      </c>
    </row>
    <row r="110" spans="2:28" s="1" customFormat="1" ht="12.75">
      <c r="B110" s="23"/>
      <c r="C110" s="24"/>
      <c r="D110" s="29"/>
      <c r="E110" s="103"/>
      <c r="F110" s="26"/>
      <c r="G110" s="59"/>
      <c r="H110" s="28">
        <f t="shared" si="19"/>
      </c>
      <c r="I110" s="18">
        <f t="shared" si="18"/>
      </c>
      <c r="J110" s="18">
        <f t="shared" si="20"/>
      </c>
      <c r="K110" s="18">
        <f t="shared" si="20"/>
      </c>
      <c r="L110" s="18">
        <f t="shared" si="21"/>
      </c>
      <c r="M110" s="18">
        <f t="shared" si="21"/>
      </c>
      <c r="N110" s="18">
        <f t="shared" si="21"/>
      </c>
      <c r="O110" s="18">
        <f t="shared" si="21"/>
      </c>
      <c r="P110" s="18">
        <f t="shared" si="21"/>
      </c>
      <c r="Q110" s="18">
        <f t="shared" si="21"/>
      </c>
      <c r="R110" s="18">
        <f t="shared" si="21"/>
      </c>
      <c r="S110" s="18">
        <f t="shared" si="21"/>
      </c>
      <c r="T110" s="18">
        <f t="shared" si="21"/>
      </c>
      <c r="U110" s="18">
        <f t="shared" si="21"/>
      </c>
      <c r="V110" s="18">
        <f t="shared" si="22"/>
      </c>
      <c r="W110" s="18">
        <f t="shared" si="22"/>
      </c>
      <c r="X110" s="18">
        <f t="shared" si="22"/>
      </c>
      <c r="Y110" s="18">
        <f t="shared" si="22"/>
      </c>
      <c r="Z110" s="18">
        <f t="shared" si="22"/>
      </c>
      <c r="AA110" s="18">
        <f t="shared" si="22"/>
      </c>
      <c r="AB110" s="18">
        <f t="shared" si="22"/>
      </c>
    </row>
    <row r="111" spans="2:28" s="1" customFormat="1" ht="12.75">
      <c r="B111" s="23"/>
      <c r="C111" s="24"/>
      <c r="D111" s="29"/>
      <c r="E111" s="103"/>
      <c r="F111" s="26"/>
      <c r="G111" s="59"/>
      <c r="H111" s="28">
        <f t="shared" si="19"/>
      </c>
      <c r="I111" s="18">
        <f t="shared" si="18"/>
      </c>
      <c r="J111" s="18">
        <f t="shared" si="20"/>
      </c>
      <c r="K111" s="18">
        <f t="shared" si="20"/>
      </c>
      <c r="L111" s="18">
        <f t="shared" si="21"/>
      </c>
      <c r="M111" s="18">
        <f t="shared" si="21"/>
      </c>
      <c r="N111" s="18">
        <f t="shared" si="21"/>
      </c>
      <c r="O111" s="18">
        <f t="shared" si="21"/>
      </c>
      <c r="P111" s="18">
        <f t="shared" si="21"/>
      </c>
      <c r="Q111" s="18">
        <f t="shared" si="21"/>
      </c>
      <c r="R111" s="18">
        <f t="shared" si="21"/>
      </c>
      <c r="S111" s="18">
        <f t="shared" si="21"/>
      </c>
      <c r="T111" s="18">
        <f t="shared" si="21"/>
      </c>
      <c r="U111" s="18">
        <f t="shared" si="21"/>
      </c>
      <c r="V111" s="18">
        <f t="shared" si="22"/>
      </c>
      <c r="W111" s="18">
        <f t="shared" si="22"/>
      </c>
      <c r="X111" s="18">
        <f t="shared" si="22"/>
      </c>
      <c r="Y111" s="18">
        <f t="shared" si="22"/>
      </c>
      <c r="Z111" s="18">
        <f t="shared" si="22"/>
      </c>
      <c r="AA111" s="18">
        <f t="shared" si="22"/>
      </c>
      <c r="AB111" s="18">
        <f t="shared" si="22"/>
      </c>
    </row>
    <row r="112" spans="2:28" s="1" customFormat="1" ht="12.75">
      <c r="B112" s="23"/>
      <c r="C112" s="24"/>
      <c r="D112" s="29"/>
      <c r="E112" s="103"/>
      <c r="F112" s="26"/>
      <c r="G112" s="59"/>
      <c r="H112" s="28">
        <f t="shared" si="19"/>
      </c>
      <c r="I112" s="18">
        <f t="shared" si="18"/>
      </c>
      <c r="J112" s="18">
        <f t="shared" si="20"/>
      </c>
      <c r="K112" s="18">
        <f t="shared" si="20"/>
      </c>
      <c r="L112" s="18">
        <f t="shared" si="21"/>
      </c>
      <c r="M112" s="18">
        <f t="shared" si="21"/>
      </c>
      <c r="N112" s="18">
        <f t="shared" si="21"/>
      </c>
      <c r="O112" s="18">
        <f t="shared" si="21"/>
      </c>
      <c r="P112" s="18">
        <f t="shared" si="21"/>
      </c>
      <c r="Q112" s="18">
        <f t="shared" si="21"/>
      </c>
      <c r="R112" s="18">
        <f t="shared" si="21"/>
      </c>
      <c r="S112" s="18">
        <f t="shared" si="21"/>
      </c>
      <c r="T112" s="18">
        <f t="shared" si="21"/>
      </c>
      <c r="U112" s="18">
        <f t="shared" si="21"/>
      </c>
      <c r="V112" s="18">
        <f t="shared" si="22"/>
      </c>
      <c r="W112" s="18">
        <f t="shared" si="22"/>
      </c>
      <c r="X112" s="18">
        <f t="shared" si="22"/>
      </c>
      <c r="Y112" s="18">
        <f t="shared" si="22"/>
      </c>
      <c r="Z112" s="18">
        <f t="shared" si="22"/>
      </c>
      <c r="AA112" s="18">
        <f t="shared" si="22"/>
      </c>
      <c r="AB112" s="18">
        <f t="shared" si="22"/>
      </c>
    </row>
    <row r="113" spans="2:28" s="1" customFormat="1" ht="12.75">
      <c r="B113" s="23"/>
      <c r="C113" s="24"/>
      <c r="D113" s="29"/>
      <c r="E113" s="103"/>
      <c r="F113" s="26"/>
      <c r="G113" s="59"/>
      <c r="H113" s="28">
        <f t="shared" si="19"/>
      </c>
      <c r="I113" s="18">
        <f t="shared" si="18"/>
      </c>
      <c r="J113" s="18">
        <f t="shared" si="20"/>
      </c>
      <c r="K113" s="18">
        <f t="shared" si="20"/>
      </c>
      <c r="L113" s="18">
        <f t="shared" si="21"/>
      </c>
      <c r="M113" s="18">
        <f t="shared" si="21"/>
      </c>
      <c r="N113" s="18">
        <f t="shared" si="21"/>
      </c>
      <c r="O113" s="18">
        <f t="shared" si="21"/>
      </c>
      <c r="P113" s="18">
        <f t="shared" si="21"/>
      </c>
      <c r="Q113" s="18">
        <f t="shared" si="21"/>
      </c>
      <c r="R113" s="18">
        <f t="shared" si="21"/>
      </c>
      <c r="S113" s="18">
        <f t="shared" si="21"/>
      </c>
      <c r="T113" s="18">
        <f t="shared" si="21"/>
      </c>
      <c r="U113" s="18">
        <f t="shared" si="21"/>
      </c>
      <c r="V113" s="18">
        <f t="shared" si="22"/>
      </c>
      <c r="W113" s="18">
        <f t="shared" si="22"/>
      </c>
      <c r="X113" s="18">
        <f t="shared" si="22"/>
      </c>
      <c r="Y113" s="18">
        <f t="shared" si="22"/>
      </c>
      <c r="Z113" s="18">
        <f t="shared" si="22"/>
      </c>
      <c r="AA113" s="18">
        <f t="shared" si="22"/>
      </c>
      <c r="AB113" s="18">
        <f t="shared" si="22"/>
      </c>
    </row>
    <row r="114" spans="2:28" s="1" customFormat="1" ht="12.75">
      <c r="B114" s="23"/>
      <c r="C114" s="24"/>
      <c r="D114" s="29"/>
      <c r="E114" s="103"/>
      <c r="F114" s="26"/>
      <c r="G114" s="59"/>
      <c r="H114" s="28">
        <f t="shared" si="19"/>
      </c>
      <c r="I114" s="18">
        <f t="shared" si="18"/>
      </c>
      <c r="J114" s="18">
        <f t="shared" si="20"/>
      </c>
      <c r="K114" s="18">
        <f t="shared" si="20"/>
      </c>
      <c r="L114" s="18">
        <f aca="true" t="shared" si="23" ref="L114:U123">IF($E114=(YEAR+L$2),$D114,"")</f>
      </c>
      <c r="M114" s="18">
        <f t="shared" si="23"/>
      </c>
      <c r="N114" s="18">
        <f t="shared" si="23"/>
      </c>
      <c r="O114" s="18">
        <f t="shared" si="23"/>
      </c>
      <c r="P114" s="18">
        <f t="shared" si="23"/>
      </c>
      <c r="Q114" s="18">
        <f t="shared" si="23"/>
      </c>
      <c r="R114" s="18">
        <f t="shared" si="23"/>
      </c>
      <c r="S114" s="18">
        <f t="shared" si="23"/>
      </c>
      <c r="T114" s="18">
        <f t="shared" si="23"/>
      </c>
      <c r="U114" s="18">
        <f t="shared" si="23"/>
      </c>
      <c r="V114" s="18">
        <f aca="true" t="shared" si="24" ref="V114:AB123">IF($E114=(YEAR+V$2),$D114,"")</f>
      </c>
      <c r="W114" s="18">
        <f t="shared" si="24"/>
      </c>
      <c r="X114" s="18">
        <f t="shared" si="24"/>
      </c>
      <c r="Y114" s="18">
        <f t="shared" si="24"/>
      </c>
      <c r="Z114" s="18">
        <f t="shared" si="24"/>
      </c>
      <c r="AA114" s="18">
        <f t="shared" si="24"/>
      </c>
      <c r="AB114" s="18">
        <f t="shared" si="24"/>
      </c>
    </row>
    <row r="115" spans="2:28" s="1" customFormat="1" ht="12.75">
      <c r="B115" s="23"/>
      <c r="C115" s="24"/>
      <c r="D115" s="29"/>
      <c r="E115" s="103"/>
      <c r="F115" s="26"/>
      <c r="G115" s="59"/>
      <c r="H115" s="28">
        <f t="shared" si="19"/>
      </c>
      <c r="I115" s="18">
        <f t="shared" si="18"/>
      </c>
      <c r="J115" s="18">
        <f t="shared" si="20"/>
      </c>
      <c r="K115" s="18">
        <f t="shared" si="20"/>
      </c>
      <c r="L115" s="18">
        <f t="shared" si="23"/>
      </c>
      <c r="M115" s="18">
        <f t="shared" si="23"/>
      </c>
      <c r="N115" s="18">
        <f t="shared" si="23"/>
      </c>
      <c r="O115" s="18">
        <f t="shared" si="23"/>
      </c>
      <c r="P115" s="18">
        <f t="shared" si="23"/>
      </c>
      <c r="Q115" s="18">
        <f t="shared" si="23"/>
      </c>
      <c r="R115" s="18">
        <f t="shared" si="23"/>
      </c>
      <c r="S115" s="18">
        <f t="shared" si="23"/>
      </c>
      <c r="T115" s="18">
        <f t="shared" si="23"/>
      </c>
      <c r="U115" s="18">
        <f t="shared" si="23"/>
      </c>
      <c r="V115" s="18">
        <f t="shared" si="24"/>
      </c>
      <c r="W115" s="18">
        <f t="shared" si="24"/>
      </c>
      <c r="X115" s="18">
        <f t="shared" si="24"/>
      </c>
      <c r="Y115" s="18">
        <f t="shared" si="24"/>
      </c>
      <c r="Z115" s="18">
        <f t="shared" si="24"/>
      </c>
      <c r="AA115" s="18">
        <f t="shared" si="24"/>
      </c>
      <c r="AB115" s="18">
        <f t="shared" si="24"/>
      </c>
    </row>
    <row r="116" spans="2:28" s="1" customFormat="1" ht="12.75">
      <c r="B116" s="23"/>
      <c r="C116" s="24"/>
      <c r="D116" s="29"/>
      <c r="E116" s="62"/>
      <c r="F116" s="26"/>
      <c r="G116" s="59"/>
      <c r="H116" s="28">
        <f t="shared" si="19"/>
      </c>
      <c r="I116" s="18">
        <f t="shared" si="18"/>
      </c>
      <c r="J116" s="18">
        <f t="shared" si="20"/>
      </c>
      <c r="K116" s="18">
        <f t="shared" si="20"/>
      </c>
      <c r="L116" s="18">
        <f t="shared" si="23"/>
      </c>
      <c r="M116" s="18">
        <f t="shared" si="23"/>
      </c>
      <c r="N116" s="18">
        <f t="shared" si="23"/>
      </c>
      <c r="O116" s="18">
        <f t="shared" si="23"/>
      </c>
      <c r="P116" s="18">
        <f t="shared" si="23"/>
      </c>
      <c r="Q116" s="18">
        <f t="shared" si="23"/>
      </c>
      <c r="R116" s="18">
        <f t="shared" si="23"/>
      </c>
      <c r="S116" s="18">
        <f t="shared" si="23"/>
      </c>
      <c r="T116" s="18">
        <f t="shared" si="23"/>
      </c>
      <c r="U116" s="18">
        <f t="shared" si="23"/>
      </c>
      <c r="V116" s="18">
        <f t="shared" si="24"/>
      </c>
      <c r="W116" s="18">
        <f t="shared" si="24"/>
      </c>
      <c r="X116" s="18">
        <f t="shared" si="24"/>
      </c>
      <c r="Y116" s="18">
        <f t="shared" si="24"/>
      </c>
      <c r="Z116" s="18">
        <f t="shared" si="24"/>
      </c>
      <c r="AA116" s="18">
        <f t="shared" si="24"/>
      </c>
      <c r="AB116" s="18">
        <f t="shared" si="24"/>
      </c>
    </row>
    <row r="117" spans="2:28" s="1" customFormat="1" ht="12.75">
      <c r="B117" s="23"/>
      <c r="C117" s="24"/>
      <c r="D117" s="29"/>
      <c r="E117" s="62"/>
      <c r="F117" s="26"/>
      <c r="G117" s="59"/>
      <c r="H117" s="28">
        <f t="shared" si="19"/>
      </c>
      <c r="I117" s="18">
        <f t="shared" si="18"/>
      </c>
      <c r="J117" s="18">
        <f t="shared" si="20"/>
      </c>
      <c r="K117" s="18">
        <f t="shared" si="20"/>
      </c>
      <c r="L117" s="18">
        <f t="shared" si="23"/>
      </c>
      <c r="M117" s="18">
        <f t="shared" si="23"/>
      </c>
      <c r="N117" s="18">
        <f t="shared" si="23"/>
      </c>
      <c r="O117" s="18">
        <f t="shared" si="23"/>
      </c>
      <c r="P117" s="18">
        <f t="shared" si="23"/>
      </c>
      <c r="Q117" s="18">
        <f t="shared" si="23"/>
      </c>
      <c r="R117" s="18">
        <f t="shared" si="23"/>
      </c>
      <c r="S117" s="18">
        <f t="shared" si="23"/>
      </c>
      <c r="T117" s="18">
        <f t="shared" si="23"/>
      </c>
      <c r="U117" s="18">
        <f t="shared" si="23"/>
      </c>
      <c r="V117" s="18">
        <f t="shared" si="24"/>
      </c>
      <c r="W117" s="18">
        <f t="shared" si="24"/>
      </c>
      <c r="X117" s="18">
        <f t="shared" si="24"/>
      </c>
      <c r="Y117" s="18">
        <f t="shared" si="24"/>
      </c>
      <c r="Z117" s="18">
        <f t="shared" si="24"/>
      </c>
      <c r="AA117" s="18">
        <f t="shared" si="24"/>
      </c>
      <c r="AB117" s="18">
        <f t="shared" si="24"/>
      </c>
    </row>
    <row r="118" spans="2:28" s="1" customFormat="1" ht="12.75">
      <c r="B118" s="23"/>
      <c r="C118" s="24"/>
      <c r="D118" s="29"/>
      <c r="E118" s="62"/>
      <c r="F118" s="26"/>
      <c r="G118" s="59"/>
      <c r="H118" s="28">
        <f t="shared" si="19"/>
      </c>
      <c r="I118" s="18">
        <f t="shared" si="18"/>
      </c>
      <c r="J118" s="18">
        <f t="shared" si="20"/>
      </c>
      <c r="K118" s="18">
        <f t="shared" si="20"/>
      </c>
      <c r="L118" s="18">
        <f t="shared" si="23"/>
      </c>
      <c r="M118" s="18">
        <f t="shared" si="23"/>
      </c>
      <c r="N118" s="18">
        <f t="shared" si="23"/>
      </c>
      <c r="O118" s="18">
        <f t="shared" si="23"/>
      </c>
      <c r="P118" s="18">
        <f t="shared" si="23"/>
      </c>
      <c r="Q118" s="18">
        <f t="shared" si="23"/>
      </c>
      <c r="R118" s="18">
        <f t="shared" si="23"/>
      </c>
      <c r="S118" s="18">
        <f t="shared" si="23"/>
      </c>
      <c r="T118" s="18">
        <f t="shared" si="23"/>
      </c>
      <c r="U118" s="18">
        <f t="shared" si="23"/>
      </c>
      <c r="V118" s="18">
        <f t="shared" si="24"/>
      </c>
      <c r="W118" s="18">
        <f t="shared" si="24"/>
      </c>
      <c r="X118" s="18">
        <f t="shared" si="24"/>
      </c>
      <c r="Y118" s="18">
        <f t="shared" si="24"/>
      </c>
      <c r="Z118" s="18">
        <f t="shared" si="24"/>
      </c>
      <c r="AA118" s="18">
        <f t="shared" si="24"/>
      </c>
      <c r="AB118" s="18">
        <f t="shared" si="24"/>
      </c>
    </row>
    <row r="119" spans="2:28" s="1" customFormat="1" ht="12.75">
      <c r="B119" s="23"/>
      <c r="C119" s="24"/>
      <c r="D119" s="29"/>
      <c r="E119" s="62"/>
      <c r="F119" s="26"/>
      <c r="G119" s="59"/>
      <c r="H119" s="28">
        <f t="shared" si="19"/>
      </c>
      <c r="I119" s="18">
        <f t="shared" si="18"/>
      </c>
      <c r="J119" s="18">
        <f t="shared" si="20"/>
      </c>
      <c r="K119" s="18">
        <f t="shared" si="20"/>
      </c>
      <c r="L119" s="18">
        <f t="shared" si="23"/>
      </c>
      <c r="M119" s="18">
        <f t="shared" si="23"/>
      </c>
      <c r="N119" s="18">
        <f t="shared" si="23"/>
      </c>
      <c r="O119" s="18">
        <f t="shared" si="23"/>
      </c>
      <c r="P119" s="18">
        <f t="shared" si="23"/>
      </c>
      <c r="Q119" s="18">
        <f t="shared" si="23"/>
      </c>
      <c r="R119" s="18">
        <f t="shared" si="23"/>
      </c>
      <c r="S119" s="18">
        <f t="shared" si="23"/>
      </c>
      <c r="T119" s="18">
        <f t="shared" si="23"/>
      </c>
      <c r="U119" s="18">
        <f t="shared" si="23"/>
      </c>
      <c r="V119" s="18">
        <f t="shared" si="24"/>
      </c>
      <c r="W119" s="18">
        <f t="shared" si="24"/>
      </c>
      <c r="X119" s="18">
        <f t="shared" si="24"/>
      </c>
      <c r="Y119" s="18">
        <f t="shared" si="24"/>
      </c>
      <c r="Z119" s="18">
        <f t="shared" si="24"/>
      </c>
      <c r="AA119" s="18">
        <f t="shared" si="24"/>
      </c>
      <c r="AB119" s="18">
        <f t="shared" si="24"/>
      </c>
    </row>
    <row r="120" spans="2:28" s="1" customFormat="1" ht="12.75">
      <c r="B120" s="23"/>
      <c r="C120" s="24"/>
      <c r="D120" s="29"/>
      <c r="E120" s="62"/>
      <c r="F120" s="26"/>
      <c r="G120" s="59"/>
      <c r="H120" s="28">
        <f t="shared" si="19"/>
      </c>
      <c r="I120" s="18">
        <f t="shared" si="18"/>
      </c>
      <c r="J120" s="18">
        <f t="shared" si="20"/>
      </c>
      <c r="K120" s="18">
        <f t="shared" si="20"/>
      </c>
      <c r="L120" s="18">
        <f t="shared" si="23"/>
      </c>
      <c r="M120" s="18">
        <f t="shared" si="23"/>
      </c>
      <c r="N120" s="18">
        <f t="shared" si="23"/>
      </c>
      <c r="O120" s="18">
        <f t="shared" si="23"/>
      </c>
      <c r="P120" s="18">
        <f t="shared" si="23"/>
      </c>
      <c r="Q120" s="18">
        <f t="shared" si="23"/>
      </c>
      <c r="R120" s="18">
        <f t="shared" si="23"/>
      </c>
      <c r="S120" s="18">
        <f t="shared" si="23"/>
      </c>
      <c r="T120" s="18">
        <f t="shared" si="23"/>
      </c>
      <c r="U120" s="18">
        <f t="shared" si="23"/>
      </c>
      <c r="V120" s="18">
        <f t="shared" si="24"/>
      </c>
      <c r="W120" s="18">
        <f t="shared" si="24"/>
      </c>
      <c r="X120" s="18">
        <f t="shared" si="24"/>
      </c>
      <c r="Y120" s="18">
        <f t="shared" si="24"/>
      </c>
      <c r="Z120" s="18">
        <f t="shared" si="24"/>
      </c>
      <c r="AA120" s="18">
        <f t="shared" si="24"/>
      </c>
      <c r="AB120" s="18">
        <f t="shared" si="24"/>
      </c>
    </row>
    <row r="121" spans="2:28" s="1" customFormat="1" ht="12.75">
      <c r="B121" s="23"/>
      <c r="C121" s="24"/>
      <c r="D121" s="29"/>
      <c r="E121" s="62"/>
      <c r="F121" s="26"/>
      <c r="G121" s="59"/>
      <c r="H121" s="28">
        <f t="shared" si="19"/>
      </c>
      <c r="I121" s="18">
        <f t="shared" si="18"/>
      </c>
      <c r="J121" s="18">
        <f aca="true" t="shared" si="25" ref="J121:K140">IF($E121=(YEAR+J$2),$D121,"")</f>
      </c>
      <c r="K121" s="18">
        <f t="shared" si="25"/>
      </c>
      <c r="L121" s="18">
        <f t="shared" si="23"/>
      </c>
      <c r="M121" s="18">
        <f t="shared" si="23"/>
      </c>
      <c r="N121" s="18">
        <f t="shared" si="23"/>
      </c>
      <c r="O121" s="18">
        <f t="shared" si="23"/>
      </c>
      <c r="P121" s="18">
        <f t="shared" si="23"/>
      </c>
      <c r="Q121" s="18">
        <f t="shared" si="23"/>
      </c>
      <c r="R121" s="18">
        <f t="shared" si="23"/>
      </c>
      <c r="S121" s="18">
        <f t="shared" si="23"/>
      </c>
      <c r="T121" s="18">
        <f t="shared" si="23"/>
      </c>
      <c r="U121" s="18">
        <f t="shared" si="23"/>
      </c>
      <c r="V121" s="18">
        <f t="shared" si="24"/>
      </c>
      <c r="W121" s="18">
        <f t="shared" si="24"/>
      </c>
      <c r="X121" s="18">
        <f t="shared" si="24"/>
      </c>
      <c r="Y121" s="18">
        <f t="shared" si="24"/>
      </c>
      <c r="Z121" s="18">
        <f t="shared" si="24"/>
      </c>
      <c r="AA121" s="18">
        <f t="shared" si="24"/>
      </c>
      <c r="AB121" s="18">
        <f t="shared" si="24"/>
      </c>
    </row>
    <row r="122" spans="2:28" s="1" customFormat="1" ht="12.75">
      <c r="B122" s="23"/>
      <c r="C122" s="24"/>
      <c r="D122" s="29"/>
      <c r="E122" s="62"/>
      <c r="F122" s="26"/>
      <c r="G122" s="59"/>
      <c r="H122" s="28">
        <f t="shared" si="19"/>
      </c>
      <c r="I122" s="18">
        <f t="shared" si="18"/>
      </c>
      <c r="J122" s="18">
        <f t="shared" si="25"/>
      </c>
      <c r="K122" s="18">
        <f t="shared" si="25"/>
      </c>
      <c r="L122" s="18">
        <f t="shared" si="23"/>
      </c>
      <c r="M122" s="18">
        <f t="shared" si="23"/>
      </c>
      <c r="N122" s="18">
        <f t="shared" si="23"/>
      </c>
      <c r="O122" s="18">
        <f t="shared" si="23"/>
      </c>
      <c r="P122" s="18">
        <f t="shared" si="23"/>
      </c>
      <c r="Q122" s="18">
        <f t="shared" si="23"/>
      </c>
      <c r="R122" s="18">
        <f t="shared" si="23"/>
      </c>
      <c r="S122" s="18">
        <f t="shared" si="23"/>
      </c>
      <c r="T122" s="18">
        <f t="shared" si="23"/>
      </c>
      <c r="U122" s="18">
        <f t="shared" si="23"/>
      </c>
      <c r="V122" s="18">
        <f t="shared" si="24"/>
      </c>
      <c r="W122" s="18">
        <f t="shared" si="24"/>
      </c>
      <c r="X122" s="18">
        <f t="shared" si="24"/>
      </c>
      <c r="Y122" s="18">
        <f t="shared" si="24"/>
      </c>
      <c r="Z122" s="18">
        <f t="shared" si="24"/>
      </c>
      <c r="AA122" s="18">
        <f t="shared" si="24"/>
      </c>
      <c r="AB122" s="18">
        <f t="shared" si="24"/>
      </c>
    </row>
    <row r="123" spans="2:28" s="1" customFormat="1" ht="12.75">
      <c r="B123" s="23"/>
      <c r="C123" s="24"/>
      <c r="D123" s="29"/>
      <c r="E123" s="62"/>
      <c r="F123" s="26"/>
      <c r="G123" s="59"/>
      <c r="H123" s="28">
        <f t="shared" si="19"/>
      </c>
      <c r="I123" s="18">
        <f t="shared" si="18"/>
      </c>
      <c r="J123" s="18">
        <f t="shared" si="25"/>
      </c>
      <c r="K123" s="18">
        <f t="shared" si="25"/>
      </c>
      <c r="L123" s="18">
        <f t="shared" si="23"/>
      </c>
      <c r="M123" s="18">
        <f t="shared" si="23"/>
      </c>
      <c r="N123" s="18">
        <f t="shared" si="23"/>
      </c>
      <c r="O123" s="18">
        <f t="shared" si="23"/>
      </c>
      <c r="P123" s="18">
        <f t="shared" si="23"/>
      </c>
      <c r="Q123" s="18">
        <f t="shared" si="23"/>
      </c>
      <c r="R123" s="18">
        <f t="shared" si="23"/>
      </c>
      <c r="S123" s="18">
        <f t="shared" si="23"/>
      </c>
      <c r="T123" s="18">
        <f t="shared" si="23"/>
      </c>
      <c r="U123" s="18">
        <f t="shared" si="23"/>
      </c>
      <c r="V123" s="18">
        <f t="shared" si="24"/>
      </c>
      <c r="W123" s="18">
        <f t="shared" si="24"/>
      </c>
      <c r="X123" s="18">
        <f t="shared" si="24"/>
      </c>
      <c r="Y123" s="18">
        <f t="shared" si="24"/>
      </c>
      <c r="Z123" s="18">
        <f t="shared" si="24"/>
      </c>
      <c r="AA123" s="18">
        <f t="shared" si="24"/>
      </c>
      <c r="AB123" s="18">
        <f t="shared" si="24"/>
      </c>
    </row>
    <row r="124" spans="2:28" s="1" customFormat="1" ht="12.75">
      <c r="B124" s="23"/>
      <c r="C124" s="24"/>
      <c r="D124" s="29"/>
      <c r="E124" s="62"/>
      <c r="F124" s="26"/>
      <c r="G124" s="59"/>
      <c r="H124" s="28">
        <f t="shared" si="19"/>
      </c>
      <c r="I124" s="18">
        <f t="shared" si="18"/>
      </c>
      <c r="J124" s="18">
        <f t="shared" si="25"/>
      </c>
      <c r="K124" s="18">
        <f t="shared" si="25"/>
      </c>
      <c r="L124" s="18">
        <f aca="true" t="shared" si="26" ref="L124:U133">IF($E124=(YEAR+L$2),$D124,"")</f>
      </c>
      <c r="M124" s="18">
        <f t="shared" si="26"/>
      </c>
      <c r="N124" s="18">
        <f t="shared" si="26"/>
      </c>
      <c r="O124" s="18">
        <f t="shared" si="26"/>
      </c>
      <c r="P124" s="18">
        <f t="shared" si="26"/>
      </c>
      <c r="Q124" s="18">
        <f t="shared" si="26"/>
      </c>
      <c r="R124" s="18">
        <f t="shared" si="26"/>
      </c>
      <c r="S124" s="18">
        <f t="shared" si="26"/>
      </c>
      <c r="T124" s="18">
        <f t="shared" si="26"/>
      </c>
      <c r="U124" s="18">
        <f t="shared" si="26"/>
      </c>
      <c r="V124" s="18">
        <f aca="true" t="shared" si="27" ref="V124:AB133">IF($E124=(YEAR+V$2),$D124,"")</f>
      </c>
      <c r="W124" s="18">
        <f t="shared" si="27"/>
      </c>
      <c r="X124" s="18">
        <f t="shared" si="27"/>
      </c>
      <c r="Y124" s="18">
        <f t="shared" si="27"/>
      </c>
      <c r="Z124" s="18">
        <f t="shared" si="27"/>
      </c>
      <c r="AA124" s="18">
        <f t="shared" si="27"/>
      </c>
      <c r="AB124" s="18">
        <f t="shared" si="27"/>
      </c>
    </row>
    <row r="125" spans="2:28" s="1" customFormat="1" ht="12.75">
      <c r="B125" s="23"/>
      <c r="C125" s="24"/>
      <c r="D125" s="29"/>
      <c r="E125" s="62"/>
      <c r="F125" s="26"/>
      <c r="G125" s="59"/>
      <c r="H125" s="28">
        <f t="shared" si="19"/>
      </c>
      <c r="I125" s="18">
        <f t="shared" si="18"/>
      </c>
      <c r="J125" s="18">
        <f t="shared" si="25"/>
      </c>
      <c r="K125" s="18">
        <f t="shared" si="25"/>
      </c>
      <c r="L125" s="18">
        <f t="shared" si="26"/>
      </c>
      <c r="M125" s="18">
        <f t="shared" si="26"/>
      </c>
      <c r="N125" s="18">
        <f t="shared" si="26"/>
      </c>
      <c r="O125" s="18">
        <f t="shared" si="26"/>
      </c>
      <c r="P125" s="18">
        <f t="shared" si="26"/>
      </c>
      <c r="Q125" s="18">
        <f t="shared" si="26"/>
      </c>
      <c r="R125" s="18">
        <f t="shared" si="26"/>
      </c>
      <c r="S125" s="18">
        <f t="shared" si="26"/>
      </c>
      <c r="T125" s="18">
        <f t="shared" si="26"/>
      </c>
      <c r="U125" s="18">
        <f t="shared" si="26"/>
      </c>
      <c r="V125" s="18">
        <f t="shared" si="27"/>
      </c>
      <c r="W125" s="18">
        <f t="shared" si="27"/>
      </c>
      <c r="X125" s="18">
        <f t="shared" si="27"/>
      </c>
      <c r="Y125" s="18">
        <f t="shared" si="27"/>
      </c>
      <c r="Z125" s="18">
        <f t="shared" si="27"/>
      </c>
      <c r="AA125" s="18">
        <f t="shared" si="27"/>
      </c>
      <c r="AB125" s="18">
        <f t="shared" si="27"/>
      </c>
    </row>
    <row r="126" spans="2:28" s="1" customFormat="1" ht="12.75">
      <c r="B126" s="23"/>
      <c r="C126" s="24"/>
      <c r="D126" s="29"/>
      <c r="E126" s="62"/>
      <c r="F126" s="26"/>
      <c r="G126" s="59"/>
      <c r="H126" s="28">
        <f t="shared" si="19"/>
      </c>
      <c r="I126" s="18">
        <f t="shared" si="18"/>
      </c>
      <c r="J126" s="18">
        <f t="shared" si="25"/>
      </c>
      <c r="K126" s="18">
        <f t="shared" si="25"/>
      </c>
      <c r="L126" s="18">
        <f t="shared" si="26"/>
      </c>
      <c r="M126" s="18">
        <f t="shared" si="26"/>
      </c>
      <c r="N126" s="18">
        <f t="shared" si="26"/>
      </c>
      <c r="O126" s="18">
        <f t="shared" si="26"/>
      </c>
      <c r="P126" s="18">
        <f t="shared" si="26"/>
      </c>
      <c r="Q126" s="18">
        <f t="shared" si="26"/>
      </c>
      <c r="R126" s="18">
        <f t="shared" si="26"/>
      </c>
      <c r="S126" s="18">
        <f t="shared" si="26"/>
      </c>
      <c r="T126" s="18">
        <f t="shared" si="26"/>
      </c>
      <c r="U126" s="18">
        <f t="shared" si="26"/>
      </c>
      <c r="V126" s="18">
        <f t="shared" si="27"/>
      </c>
      <c r="W126" s="18">
        <f t="shared" si="27"/>
      </c>
      <c r="X126" s="18">
        <f t="shared" si="27"/>
      </c>
      <c r="Y126" s="18">
        <f t="shared" si="27"/>
      </c>
      <c r="Z126" s="18">
        <f t="shared" si="27"/>
      </c>
      <c r="AA126" s="18">
        <f t="shared" si="27"/>
      </c>
      <c r="AB126" s="18">
        <f t="shared" si="27"/>
      </c>
    </row>
    <row r="127" spans="2:28" s="1" customFormat="1" ht="12.75">
      <c r="B127" s="23"/>
      <c r="C127" s="24"/>
      <c r="D127" s="29"/>
      <c r="E127" s="62"/>
      <c r="F127" s="26"/>
      <c r="G127" s="59"/>
      <c r="H127" s="28">
        <f t="shared" si="19"/>
      </c>
      <c r="I127" s="18">
        <f aca="true" t="shared" si="28" ref="I127:I158">IF($E127=(YEAR+I$2),$D127,"")</f>
      </c>
      <c r="J127" s="18">
        <f t="shared" si="25"/>
      </c>
      <c r="K127" s="18">
        <f t="shared" si="25"/>
      </c>
      <c r="L127" s="18">
        <f t="shared" si="26"/>
      </c>
      <c r="M127" s="18">
        <f t="shared" si="26"/>
      </c>
      <c r="N127" s="18">
        <f t="shared" si="26"/>
      </c>
      <c r="O127" s="18">
        <f t="shared" si="26"/>
      </c>
      <c r="P127" s="18">
        <f t="shared" si="26"/>
      </c>
      <c r="Q127" s="18">
        <f t="shared" si="26"/>
      </c>
      <c r="R127" s="18">
        <f t="shared" si="26"/>
      </c>
      <c r="S127" s="18">
        <f t="shared" si="26"/>
      </c>
      <c r="T127" s="18">
        <f t="shared" si="26"/>
      </c>
      <c r="U127" s="18">
        <f t="shared" si="26"/>
      </c>
      <c r="V127" s="18">
        <f t="shared" si="27"/>
      </c>
      <c r="W127" s="18">
        <f t="shared" si="27"/>
      </c>
      <c r="X127" s="18">
        <f t="shared" si="27"/>
      </c>
      <c r="Y127" s="18">
        <f t="shared" si="27"/>
      </c>
      <c r="Z127" s="18">
        <f t="shared" si="27"/>
      </c>
      <c r="AA127" s="18">
        <f t="shared" si="27"/>
      </c>
      <c r="AB127" s="18">
        <f t="shared" si="27"/>
      </c>
    </row>
    <row r="128" spans="2:28" s="1" customFormat="1" ht="12.75">
      <c r="B128" s="23"/>
      <c r="C128" s="24"/>
      <c r="D128" s="29"/>
      <c r="E128" s="62"/>
      <c r="F128" s="26"/>
      <c r="G128" s="59"/>
      <c r="H128" s="28">
        <f aca="true" t="shared" si="29" ref="H128:H159">IF($E128=(YEAR+H$2),$D128,"")</f>
      </c>
      <c r="I128" s="18">
        <f t="shared" si="28"/>
      </c>
      <c r="J128" s="18">
        <f t="shared" si="25"/>
      </c>
      <c r="K128" s="18">
        <f t="shared" si="25"/>
      </c>
      <c r="L128" s="18">
        <f t="shared" si="26"/>
      </c>
      <c r="M128" s="18">
        <f t="shared" si="26"/>
      </c>
      <c r="N128" s="18">
        <f t="shared" si="26"/>
      </c>
      <c r="O128" s="18">
        <f t="shared" si="26"/>
      </c>
      <c r="P128" s="18">
        <f t="shared" si="26"/>
      </c>
      <c r="Q128" s="18">
        <f t="shared" si="26"/>
      </c>
      <c r="R128" s="18">
        <f t="shared" si="26"/>
      </c>
      <c r="S128" s="18">
        <f t="shared" si="26"/>
      </c>
      <c r="T128" s="18">
        <f t="shared" si="26"/>
      </c>
      <c r="U128" s="18">
        <f t="shared" si="26"/>
      </c>
      <c r="V128" s="18">
        <f t="shared" si="27"/>
      </c>
      <c r="W128" s="18">
        <f t="shared" si="27"/>
      </c>
      <c r="X128" s="18">
        <f t="shared" si="27"/>
      </c>
      <c r="Y128" s="18">
        <f t="shared" si="27"/>
      </c>
      <c r="Z128" s="18">
        <f t="shared" si="27"/>
      </c>
      <c r="AA128" s="18">
        <f t="shared" si="27"/>
      </c>
      <c r="AB128" s="18">
        <f t="shared" si="27"/>
      </c>
    </row>
    <row r="129" spans="2:28" s="1" customFormat="1" ht="12.75">
      <c r="B129" s="23"/>
      <c r="C129" s="24"/>
      <c r="D129" s="29"/>
      <c r="E129" s="62"/>
      <c r="F129" s="26"/>
      <c r="G129" s="59"/>
      <c r="H129" s="28">
        <f t="shared" si="29"/>
      </c>
      <c r="I129" s="18">
        <f t="shared" si="28"/>
      </c>
      <c r="J129" s="18">
        <f t="shared" si="25"/>
      </c>
      <c r="K129" s="18">
        <f t="shared" si="25"/>
      </c>
      <c r="L129" s="18">
        <f t="shared" si="26"/>
      </c>
      <c r="M129" s="18">
        <f t="shared" si="26"/>
      </c>
      <c r="N129" s="18">
        <f t="shared" si="26"/>
      </c>
      <c r="O129" s="18">
        <f t="shared" si="26"/>
      </c>
      <c r="P129" s="18">
        <f t="shared" si="26"/>
      </c>
      <c r="Q129" s="18">
        <f t="shared" si="26"/>
      </c>
      <c r="R129" s="18">
        <f t="shared" si="26"/>
      </c>
      <c r="S129" s="18">
        <f t="shared" si="26"/>
      </c>
      <c r="T129" s="18">
        <f t="shared" si="26"/>
      </c>
      <c r="U129" s="18">
        <f t="shared" si="26"/>
      </c>
      <c r="V129" s="18">
        <f t="shared" si="27"/>
      </c>
      <c r="W129" s="18">
        <f t="shared" si="27"/>
      </c>
      <c r="X129" s="18">
        <f t="shared" si="27"/>
      </c>
      <c r="Y129" s="18">
        <f t="shared" si="27"/>
      </c>
      <c r="Z129" s="18">
        <f t="shared" si="27"/>
      </c>
      <c r="AA129" s="18">
        <f t="shared" si="27"/>
      </c>
      <c r="AB129" s="18">
        <f t="shared" si="27"/>
      </c>
    </row>
    <row r="130" spans="2:28" s="1" customFormat="1" ht="12.75">
      <c r="B130" s="23"/>
      <c r="C130" s="24"/>
      <c r="D130" s="29"/>
      <c r="E130" s="62"/>
      <c r="F130" s="26"/>
      <c r="G130" s="59"/>
      <c r="H130" s="28">
        <f t="shared" si="29"/>
      </c>
      <c r="I130" s="18">
        <f t="shared" si="28"/>
      </c>
      <c r="J130" s="18">
        <f t="shared" si="25"/>
      </c>
      <c r="K130" s="18">
        <f t="shared" si="25"/>
      </c>
      <c r="L130" s="18">
        <f t="shared" si="26"/>
      </c>
      <c r="M130" s="18">
        <f t="shared" si="26"/>
      </c>
      <c r="N130" s="18">
        <f t="shared" si="26"/>
      </c>
      <c r="O130" s="18">
        <f t="shared" si="26"/>
      </c>
      <c r="P130" s="18">
        <f t="shared" si="26"/>
      </c>
      <c r="Q130" s="18">
        <f t="shared" si="26"/>
      </c>
      <c r="R130" s="18">
        <f t="shared" si="26"/>
      </c>
      <c r="S130" s="18">
        <f t="shared" si="26"/>
      </c>
      <c r="T130" s="18">
        <f t="shared" si="26"/>
      </c>
      <c r="U130" s="18">
        <f t="shared" si="26"/>
      </c>
      <c r="V130" s="18">
        <f t="shared" si="27"/>
      </c>
      <c r="W130" s="18">
        <f t="shared" si="27"/>
      </c>
      <c r="X130" s="18">
        <f t="shared" si="27"/>
      </c>
      <c r="Y130" s="18">
        <f t="shared" si="27"/>
      </c>
      <c r="Z130" s="18">
        <f t="shared" si="27"/>
      </c>
      <c r="AA130" s="18">
        <f t="shared" si="27"/>
      </c>
      <c r="AB130" s="18">
        <f t="shared" si="27"/>
      </c>
    </row>
    <row r="131" spans="2:28" s="1" customFormat="1" ht="12.75">
      <c r="B131" s="23"/>
      <c r="C131" s="24"/>
      <c r="D131" s="29"/>
      <c r="E131" s="62"/>
      <c r="F131" s="26"/>
      <c r="G131" s="59"/>
      <c r="H131" s="28">
        <f t="shared" si="29"/>
      </c>
      <c r="I131" s="18">
        <f t="shared" si="28"/>
      </c>
      <c r="J131" s="18">
        <f t="shared" si="25"/>
      </c>
      <c r="K131" s="18">
        <f t="shared" si="25"/>
      </c>
      <c r="L131" s="18">
        <f t="shared" si="26"/>
      </c>
      <c r="M131" s="18">
        <f t="shared" si="26"/>
      </c>
      <c r="N131" s="18">
        <f t="shared" si="26"/>
      </c>
      <c r="O131" s="18">
        <f t="shared" si="26"/>
      </c>
      <c r="P131" s="18">
        <f t="shared" si="26"/>
      </c>
      <c r="Q131" s="18">
        <f t="shared" si="26"/>
      </c>
      <c r="R131" s="18">
        <f t="shared" si="26"/>
      </c>
      <c r="S131" s="18">
        <f t="shared" si="26"/>
      </c>
      <c r="T131" s="18">
        <f t="shared" si="26"/>
      </c>
      <c r="U131" s="18">
        <f t="shared" si="26"/>
      </c>
      <c r="V131" s="18">
        <f t="shared" si="27"/>
      </c>
      <c r="W131" s="18">
        <f t="shared" si="27"/>
      </c>
      <c r="X131" s="18">
        <f t="shared" si="27"/>
      </c>
      <c r="Y131" s="18">
        <f t="shared" si="27"/>
      </c>
      <c r="Z131" s="18">
        <f t="shared" si="27"/>
      </c>
      <c r="AA131" s="18">
        <f t="shared" si="27"/>
      </c>
      <c r="AB131" s="18">
        <f t="shared" si="27"/>
      </c>
    </row>
    <row r="132" spans="2:28" s="1" customFormat="1" ht="12.75">
      <c r="B132" s="23"/>
      <c r="C132" s="24"/>
      <c r="D132" s="29"/>
      <c r="E132" s="62"/>
      <c r="F132" s="26"/>
      <c r="G132" s="59"/>
      <c r="H132" s="28">
        <f t="shared" si="29"/>
      </c>
      <c r="I132" s="18">
        <f t="shared" si="28"/>
      </c>
      <c r="J132" s="18">
        <f t="shared" si="25"/>
      </c>
      <c r="K132" s="18">
        <f t="shared" si="25"/>
      </c>
      <c r="L132" s="18">
        <f t="shared" si="26"/>
      </c>
      <c r="M132" s="18">
        <f t="shared" si="26"/>
      </c>
      <c r="N132" s="18">
        <f t="shared" si="26"/>
      </c>
      <c r="O132" s="18">
        <f t="shared" si="26"/>
      </c>
      <c r="P132" s="18">
        <f t="shared" si="26"/>
      </c>
      <c r="Q132" s="18">
        <f t="shared" si="26"/>
      </c>
      <c r="R132" s="18">
        <f t="shared" si="26"/>
      </c>
      <c r="S132" s="18">
        <f t="shared" si="26"/>
      </c>
      <c r="T132" s="18">
        <f t="shared" si="26"/>
      </c>
      <c r="U132" s="18">
        <f t="shared" si="26"/>
      </c>
      <c r="V132" s="18">
        <f t="shared" si="27"/>
      </c>
      <c r="W132" s="18">
        <f t="shared" si="27"/>
      </c>
      <c r="X132" s="18">
        <f t="shared" si="27"/>
      </c>
      <c r="Y132" s="18">
        <f t="shared" si="27"/>
      </c>
      <c r="Z132" s="18">
        <f t="shared" si="27"/>
      </c>
      <c r="AA132" s="18">
        <f t="shared" si="27"/>
      </c>
      <c r="AB132" s="18">
        <f t="shared" si="27"/>
      </c>
    </row>
    <row r="133" spans="2:28" s="1" customFormat="1" ht="12.75">
      <c r="B133" s="23"/>
      <c r="C133" s="24"/>
      <c r="D133" s="29"/>
      <c r="E133" s="62"/>
      <c r="F133" s="26"/>
      <c r="G133" s="59"/>
      <c r="H133" s="28">
        <f t="shared" si="29"/>
      </c>
      <c r="I133" s="18">
        <f t="shared" si="28"/>
      </c>
      <c r="J133" s="18">
        <f t="shared" si="25"/>
      </c>
      <c r="K133" s="18">
        <f t="shared" si="25"/>
      </c>
      <c r="L133" s="18">
        <f t="shared" si="26"/>
      </c>
      <c r="M133" s="18">
        <f t="shared" si="26"/>
      </c>
      <c r="N133" s="18">
        <f t="shared" si="26"/>
      </c>
      <c r="O133" s="18">
        <f t="shared" si="26"/>
      </c>
      <c r="P133" s="18">
        <f t="shared" si="26"/>
      </c>
      <c r="Q133" s="18">
        <f t="shared" si="26"/>
      </c>
      <c r="R133" s="18">
        <f t="shared" si="26"/>
      </c>
      <c r="S133" s="18">
        <f t="shared" si="26"/>
      </c>
      <c r="T133" s="18">
        <f t="shared" si="26"/>
      </c>
      <c r="U133" s="18">
        <f t="shared" si="26"/>
      </c>
      <c r="V133" s="18">
        <f t="shared" si="27"/>
      </c>
      <c r="W133" s="18">
        <f t="shared" si="27"/>
      </c>
      <c r="X133" s="18">
        <f t="shared" si="27"/>
      </c>
      <c r="Y133" s="18">
        <f t="shared" si="27"/>
      </c>
      <c r="Z133" s="18">
        <f t="shared" si="27"/>
      </c>
      <c r="AA133" s="18">
        <f t="shared" si="27"/>
      </c>
      <c r="AB133" s="18">
        <f t="shared" si="27"/>
      </c>
    </row>
    <row r="134" spans="2:28" s="1" customFormat="1" ht="12.75">
      <c r="B134" s="23"/>
      <c r="C134" s="24"/>
      <c r="D134" s="29"/>
      <c r="E134" s="62"/>
      <c r="F134" s="26"/>
      <c r="G134" s="59"/>
      <c r="H134" s="28">
        <f t="shared" si="29"/>
      </c>
      <c r="I134" s="18">
        <f t="shared" si="28"/>
      </c>
      <c r="J134" s="18">
        <f t="shared" si="25"/>
      </c>
      <c r="K134" s="18">
        <f t="shared" si="25"/>
      </c>
      <c r="L134" s="18">
        <f aca="true" t="shared" si="30" ref="L134:U143">IF($E134=(YEAR+L$2),$D134,"")</f>
      </c>
      <c r="M134" s="18">
        <f t="shared" si="30"/>
      </c>
      <c r="N134" s="18">
        <f t="shared" si="30"/>
      </c>
      <c r="O134" s="18">
        <f t="shared" si="30"/>
      </c>
      <c r="P134" s="18">
        <f t="shared" si="30"/>
      </c>
      <c r="Q134" s="18">
        <f t="shared" si="30"/>
      </c>
      <c r="R134" s="18">
        <f t="shared" si="30"/>
      </c>
      <c r="S134" s="18">
        <f t="shared" si="30"/>
      </c>
      <c r="T134" s="18">
        <f t="shared" si="30"/>
      </c>
      <c r="U134" s="18">
        <f t="shared" si="30"/>
      </c>
      <c r="V134" s="18">
        <f aca="true" t="shared" si="31" ref="V134:AB143">IF($E134=(YEAR+V$2),$D134,"")</f>
      </c>
      <c r="W134" s="18">
        <f t="shared" si="31"/>
      </c>
      <c r="X134" s="18">
        <f t="shared" si="31"/>
      </c>
      <c r="Y134" s="18">
        <f t="shared" si="31"/>
      </c>
      <c r="Z134" s="18">
        <f t="shared" si="31"/>
      </c>
      <c r="AA134" s="18">
        <f t="shared" si="31"/>
      </c>
      <c r="AB134" s="18">
        <f t="shared" si="31"/>
      </c>
    </row>
    <row r="135" spans="2:28" s="1" customFormat="1" ht="12.75">
      <c r="B135" s="23"/>
      <c r="C135" s="24"/>
      <c r="D135" s="29"/>
      <c r="E135" s="62"/>
      <c r="F135" s="26"/>
      <c r="G135" s="59"/>
      <c r="H135" s="28">
        <f t="shared" si="29"/>
      </c>
      <c r="I135" s="18">
        <f t="shared" si="28"/>
      </c>
      <c r="J135" s="18">
        <f t="shared" si="25"/>
      </c>
      <c r="K135" s="18">
        <f t="shared" si="25"/>
      </c>
      <c r="L135" s="18">
        <f t="shared" si="30"/>
      </c>
      <c r="M135" s="18">
        <f t="shared" si="30"/>
      </c>
      <c r="N135" s="18">
        <f t="shared" si="30"/>
      </c>
      <c r="O135" s="18">
        <f t="shared" si="30"/>
      </c>
      <c r="P135" s="18">
        <f t="shared" si="30"/>
      </c>
      <c r="Q135" s="18">
        <f t="shared" si="30"/>
      </c>
      <c r="R135" s="18">
        <f t="shared" si="30"/>
      </c>
      <c r="S135" s="18">
        <f t="shared" si="30"/>
      </c>
      <c r="T135" s="18">
        <f t="shared" si="30"/>
      </c>
      <c r="U135" s="18">
        <f t="shared" si="30"/>
      </c>
      <c r="V135" s="18">
        <f t="shared" si="31"/>
      </c>
      <c r="W135" s="18">
        <f t="shared" si="31"/>
      </c>
      <c r="X135" s="18">
        <f t="shared" si="31"/>
      </c>
      <c r="Y135" s="18">
        <f t="shared" si="31"/>
      </c>
      <c r="Z135" s="18">
        <f t="shared" si="31"/>
      </c>
      <c r="AA135" s="18">
        <f t="shared" si="31"/>
      </c>
      <c r="AB135" s="18">
        <f t="shared" si="31"/>
      </c>
    </row>
    <row r="136" spans="2:28" s="1" customFormat="1" ht="12.75">
      <c r="B136" s="23"/>
      <c r="C136" s="24"/>
      <c r="D136" s="29"/>
      <c r="E136" s="62"/>
      <c r="F136" s="26"/>
      <c r="G136" s="59"/>
      <c r="H136" s="28">
        <f t="shared" si="29"/>
      </c>
      <c r="I136" s="18">
        <f t="shared" si="28"/>
      </c>
      <c r="J136" s="18">
        <f t="shared" si="25"/>
      </c>
      <c r="K136" s="18">
        <f t="shared" si="25"/>
      </c>
      <c r="L136" s="18">
        <f t="shared" si="30"/>
      </c>
      <c r="M136" s="18">
        <f t="shared" si="30"/>
      </c>
      <c r="N136" s="18">
        <f t="shared" si="30"/>
      </c>
      <c r="O136" s="18">
        <f t="shared" si="30"/>
      </c>
      <c r="P136" s="18">
        <f t="shared" si="30"/>
      </c>
      <c r="Q136" s="18">
        <f t="shared" si="30"/>
      </c>
      <c r="R136" s="18">
        <f t="shared" si="30"/>
      </c>
      <c r="S136" s="18">
        <f t="shared" si="30"/>
      </c>
      <c r="T136" s="18">
        <f t="shared" si="30"/>
      </c>
      <c r="U136" s="18">
        <f t="shared" si="30"/>
      </c>
      <c r="V136" s="18">
        <f t="shared" si="31"/>
      </c>
      <c r="W136" s="18">
        <f t="shared" si="31"/>
      </c>
      <c r="X136" s="18">
        <f t="shared" si="31"/>
      </c>
      <c r="Y136" s="18">
        <f t="shared" si="31"/>
      </c>
      <c r="Z136" s="18">
        <f t="shared" si="31"/>
      </c>
      <c r="AA136" s="18">
        <f t="shared" si="31"/>
      </c>
      <c r="AB136" s="18">
        <f t="shared" si="31"/>
      </c>
    </row>
    <row r="137" spans="2:28" s="1" customFormat="1" ht="12.75">
      <c r="B137" s="23"/>
      <c r="C137" s="24"/>
      <c r="D137" s="29"/>
      <c r="E137" s="62"/>
      <c r="F137" s="26"/>
      <c r="G137" s="59"/>
      <c r="H137" s="28">
        <f t="shared" si="29"/>
      </c>
      <c r="I137" s="18">
        <f t="shared" si="28"/>
      </c>
      <c r="J137" s="18">
        <f t="shared" si="25"/>
      </c>
      <c r="K137" s="18">
        <f t="shared" si="25"/>
      </c>
      <c r="L137" s="18">
        <f t="shared" si="30"/>
      </c>
      <c r="M137" s="18">
        <f t="shared" si="30"/>
      </c>
      <c r="N137" s="18">
        <f t="shared" si="30"/>
      </c>
      <c r="O137" s="18">
        <f t="shared" si="30"/>
      </c>
      <c r="P137" s="18">
        <f t="shared" si="30"/>
      </c>
      <c r="Q137" s="18">
        <f t="shared" si="30"/>
      </c>
      <c r="R137" s="18">
        <f t="shared" si="30"/>
      </c>
      <c r="S137" s="18">
        <f t="shared" si="30"/>
      </c>
      <c r="T137" s="18">
        <f t="shared" si="30"/>
      </c>
      <c r="U137" s="18">
        <f t="shared" si="30"/>
      </c>
      <c r="V137" s="18">
        <f t="shared" si="31"/>
      </c>
      <c r="W137" s="18">
        <f t="shared" si="31"/>
      </c>
      <c r="X137" s="18">
        <f t="shared" si="31"/>
      </c>
      <c r="Y137" s="18">
        <f t="shared" si="31"/>
      </c>
      <c r="Z137" s="18">
        <f t="shared" si="31"/>
      </c>
      <c r="AA137" s="18">
        <f t="shared" si="31"/>
      </c>
      <c r="AB137" s="18">
        <f t="shared" si="31"/>
      </c>
    </row>
    <row r="138" spans="2:28" s="1" customFormat="1" ht="12.75">
      <c r="B138" s="23"/>
      <c r="C138" s="24"/>
      <c r="D138" s="29"/>
      <c r="E138" s="62"/>
      <c r="F138" s="26"/>
      <c r="G138" s="59"/>
      <c r="H138" s="28">
        <f t="shared" si="29"/>
      </c>
      <c r="I138" s="18">
        <f t="shared" si="28"/>
      </c>
      <c r="J138" s="18">
        <f t="shared" si="25"/>
      </c>
      <c r="K138" s="18">
        <f t="shared" si="25"/>
      </c>
      <c r="L138" s="18">
        <f t="shared" si="30"/>
      </c>
      <c r="M138" s="18">
        <f t="shared" si="30"/>
      </c>
      <c r="N138" s="18">
        <f t="shared" si="30"/>
      </c>
      <c r="O138" s="18">
        <f t="shared" si="30"/>
      </c>
      <c r="P138" s="18">
        <f t="shared" si="30"/>
      </c>
      <c r="Q138" s="18">
        <f t="shared" si="30"/>
      </c>
      <c r="R138" s="18">
        <f t="shared" si="30"/>
      </c>
      <c r="S138" s="18">
        <f t="shared" si="30"/>
      </c>
      <c r="T138" s="18">
        <f t="shared" si="30"/>
      </c>
      <c r="U138" s="18">
        <f t="shared" si="30"/>
      </c>
      <c r="V138" s="18">
        <f t="shared" si="31"/>
      </c>
      <c r="W138" s="18">
        <f t="shared" si="31"/>
      </c>
      <c r="X138" s="18">
        <f t="shared" si="31"/>
      </c>
      <c r="Y138" s="18">
        <f t="shared" si="31"/>
      </c>
      <c r="Z138" s="18">
        <f t="shared" si="31"/>
      </c>
      <c r="AA138" s="18">
        <f t="shared" si="31"/>
      </c>
      <c r="AB138" s="18">
        <f t="shared" si="31"/>
      </c>
    </row>
    <row r="139" spans="2:28" s="1" customFormat="1" ht="12.75">
      <c r="B139" s="23"/>
      <c r="C139" s="24"/>
      <c r="D139" s="29"/>
      <c r="E139" s="62"/>
      <c r="F139" s="26"/>
      <c r="G139" s="59"/>
      <c r="H139" s="28">
        <f t="shared" si="29"/>
      </c>
      <c r="I139" s="18">
        <f t="shared" si="28"/>
      </c>
      <c r="J139" s="18">
        <f t="shared" si="25"/>
      </c>
      <c r="K139" s="18">
        <f t="shared" si="25"/>
      </c>
      <c r="L139" s="18">
        <f t="shared" si="30"/>
      </c>
      <c r="M139" s="18">
        <f t="shared" si="30"/>
      </c>
      <c r="N139" s="18">
        <f t="shared" si="30"/>
      </c>
      <c r="O139" s="18">
        <f t="shared" si="30"/>
      </c>
      <c r="P139" s="18">
        <f t="shared" si="30"/>
      </c>
      <c r="Q139" s="18">
        <f t="shared" si="30"/>
      </c>
      <c r="R139" s="18">
        <f t="shared" si="30"/>
      </c>
      <c r="S139" s="18">
        <f t="shared" si="30"/>
      </c>
      <c r="T139" s="18">
        <f t="shared" si="30"/>
      </c>
      <c r="U139" s="18">
        <f t="shared" si="30"/>
      </c>
      <c r="V139" s="18">
        <f t="shared" si="31"/>
      </c>
      <c r="W139" s="18">
        <f t="shared" si="31"/>
      </c>
      <c r="X139" s="18">
        <f t="shared" si="31"/>
      </c>
      <c r="Y139" s="18">
        <f t="shared" si="31"/>
      </c>
      <c r="Z139" s="18">
        <f t="shared" si="31"/>
      </c>
      <c r="AA139" s="18">
        <f t="shared" si="31"/>
      </c>
      <c r="AB139" s="18">
        <f t="shared" si="31"/>
      </c>
    </row>
    <row r="140" spans="2:28" s="1" customFormat="1" ht="12.75">
      <c r="B140" s="23"/>
      <c r="C140" s="24"/>
      <c r="D140" s="29"/>
      <c r="E140" s="62"/>
      <c r="F140" s="26"/>
      <c r="G140" s="59"/>
      <c r="H140" s="28">
        <f t="shared" si="29"/>
      </c>
      <c r="I140" s="18">
        <f t="shared" si="28"/>
      </c>
      <c r="J140" s="18">
        <f t="shared" si="25"/>
      </c>
      <c r="K140" s="18">
        <f t="shared" si="25"/>
      </c>
      <c r="L140" s="18">
        <f t="shared" si="30"/>
      </c>
      <c r="M140" s="18">
        <f t="shared" si="30"/>
      </c>
      <c r="N140" s="18">
        <f t="shared" si="30"/>
      </c>
      <c r="O140" s="18">
        <f t="shared" si="30"/>
      </c>
      <c r="P140" s="18">
        <f t="shared" si="30"/>
      </c>
      <c r="Q140" s="18">
        <f t="shared" si="30"/>
      </c>
      <c r="R140" s="18">
        <f t="shared" si="30"/>
      </c>
      <c r="S140" s="18">
        <f t="shared" si="30"/>
      </c>
      <c r="T140" s="18">
        <f t="shared" si="30"/>
      </c>
      <c r="U140" s="18">
        <f t="shared" si="30"/>
      </c>
      <c r="V140" s="18">
        <f t="shared" si="31"/>
      </c>
      <c r="W140" s="18">
        <f t="shared" si="31"/>
      </c>
      <c r="X140" s="18">
        <f t="shared" si="31"/>
      </c>
      <c r="Y140" s="18">
        <f t="shared" si="31"/>
      </c>
      <c r="Z140" s="18">
        <f t="shared" si="31"/>
      </c>
      <c r="AA140" s="18">
        <f t="shared" si="31"/>
      </c>
      <c r="AB140" s="18">
        <f t="shared" si="31"/>
      </c>
    </row>
    <row r="141" spans="2:28" s="1" customFormat="1" ht="12.75">
      <c r="B141" s="23"/>
      <c r="C141" s="24"/>
      <c r="D141" s="29"/>
      <c r="E141" s="62"/>
      <c r="F141" s="26"/>
      <c r="G141" s="59"/>
      <c r="H141" s="28">
        <f t="shared" si="29"/>
      </c>
      <c r="I141" s="18">
        <f t="shared" si="28"/>
      </c>
      <c r="J141" s="18">
        <f aca="true" t="shared" si="32" ref="J141:K160">IF($E141=(YEAR+J$2),$D141,"")</f>
      </c>
      <c r="K141" s="18">
        <f t="shared" si="32"/>
      </c>
      <c r="L141" s="18">
        <f t="shared" si="30"/>
      </c>
      <c r="M141" s="18">
        <f t="shared" si="30"/>
      </c>
      <c r="N141" s="18">
        <f t="shared" si="30"/>
      </c>
      <c r="O141" s="18">
        <f t="shared" si="30"/>
      </c>
      <c r="P141" s="18">
        <f t="shared" si="30"/>
      </c>
      <c r="Q141" s="18">
        <f t="shared" si="30"/>
      </c>
      <c r="R141" s="18">
        <f t="shared" si="30"/>
      </c>
      <c r="S141" s="18">
        <f t="shared" si="30"/>
      </c>
      <c r="T141" s="18">
        <f t="shared" si="30"/>
      </c>
      <c r="U141" s="18">
        <f t="shared" si="30"/>
      </c>
      <c r="V141" s="18">
        <f t="shared" si="31"/>
      </c>
      <c r="W141" s="18">
        <f t="shared" si="31"/>
      </c>
      <c r="X141" s="18">
        <f t="shared" si="31"/>
      </c>
      <c r="Y141" s="18">
        <f t="shared" si="31"/>
      </c>
      <c r="Z141" s="18">
        <f t="shared" si="31"/>
      </c>
      <c r="AA141" s="18">
        <f t="shared" si="31"/>
      </c>
      <c r="AB141" s="18">
        <f t="shared" si="31"/>
      </c>
    </row>
    <row r="142" spans="2:28" s="1" customFormat="1" ht="12.75">
      <c r="B142" s="23"/>
      <c r="C142" s="24"/>
      <c r="D142" s="29"/>
      <c r="E142" s="62"/>
      <c r="F142" s="26"/>
      <c r="G142" s="59"/>
      <c r="H142" s="28">
        <f t="shared" si="29"/>
      </c>
      <c r="I142" s="18">
        <f t="shared" si="28"/>
      </c>
      <c r="J142" s="18">
        <f t="shared" si="32"/>
      </c>
      <c r="K142" s="18">
        <f t="shared" si="32"/>
      </c>
      <c r="L142" s="18">
        <f t="shared" si="30"/>
      </c>
      <c r="M142" s="18">
        <f t="shared" si="30"/>
      </c>
      <c r="N142" s="18">
        <f t="shared" si="30"/>
      </c>
      <c r="O142" s="18">
        <f t="shared" si="30"/>
      </c>
      <c r="P142" s="18">
        <f t="shared" si="30"/>
      </c>
      <c r="Q142" s="18">
        <f t="shared" si="30"/>
      </c>
      <c r="R142" s="18">
        <f t="shared" si="30"/>
      </c>
      <c r="S142" s="18">
        <f t="shared" si="30"/>
      </c>
      <c r="T142" s="18">
        <f t="shared" si="30"/>
      </c>
      <c r="U142" s="18">
        <f t="shared" si="30"/>
      </c>
      <c r="V142" s="18">
        <f t="shared" si="31"/>
      </c>
      <c r="W142" s="18">
        <f t="shared" si="31"/>
      </c>
      <c r="X142" s="18">
        <f t="shared" si="31"/>
      </c>
      <c r="Y142" s="18">
        <f t="shared" si="31"/>
      </c>
      <c r="Z142" s="18">
        <f t="shared" si="31"/>
      </c>
      <c r="AA142" s="18">
        <f t="shared" si="31"/>
      </c>
      <c r="AB142" s="18">
        <f t="shared" si="31"/>
      </c>
    </row>
    <row r="143" spans="2:28" s="1" customFormat="1" ht="12.75">
      <c r="B143" s="23"/>
      <c r="C143" s="24"/>
      <c r="D143" s="29"/>
      <c r="E143" s="62"/>
      <c r="F143" s="26"/>
      <c r="G143" s="59"/>
      <c r="H143" s="28">
        <f t="shared" si="29"/>
      </c>
      <c r="I143" s="18">
        <f t="shared" si="28"/>
      </c>
      <c r="J143" s="18">
        <f t="shared" si="32"/>
      </c>
      <c r="K143" s="18">
        <f t="shared" si="32"/>
      </c>
      <c r="L143" s="18">
        <f t="shared" si="30"/>
      </c>
      <c r="M143" s="18">
        <f t="shared" si="30"/>
      </c>
      <c r="N143" s="18">
        <f t="shared" si="30"/>
      </c>
      <c r="O143" s="18">
        <f t="shared" si="30"/>
      </c>
      <c r="P143" s="18">
        <f t="shared" si="30"/>
      </c>
      <c r="Q143" s="18">
        <f t="shared" si="30"/>
      </c>
      <c r="R143" s="18">
        <f t="shared" si="30"/>
      </c>
      <c r="S143" s="18">
        <f t="shared" si="30"/>
      </c>
      <c r="T143" s="18">
        <f t="shared" si="30"/>
      </c>
      <c r="U143" s="18">
        <f t="shared" si="30"/>
      </c>
      <c r="V143" s="18">
        <f t="shared" si="31"/>
      </c>
      <c r="W143" s="18">
        <f t="shared" si="31"/>
      </c>
      <c r="X143" s="18">
        <f t="shared" si="31"/>
      </c>
      <c r="Y143" s="18">
        <f t="shared" si="31"/>
      </c>
      <c r="Z143" s="18">
        <f t="shared" si="31"/>
      </c>
      <c r="AA143" s="18">
        <f t="shared" si="31"/>
      </c>
      <c r="AB143" s="18">
        <f t="shared" si="31"/>
      </c>
    </row>
    <row r="144" spans="2:28" s="1" customFormat="1" ht="12.75">
      <c r="B144" s="23"/>
      <c r="C144" s="24"/>
      <c r="D144" s="29"/>
      <c r="E144" s="62"/>
      <c r="F144" s="26"/>
      <c r="G144" s="59"/>
      <c r="H144" s="28">
        <f t="shared" si="29"/>
      </c>
      <c r="I144" s="18">
        <f t="shared" si="28"/>
      </c>
      <c r="J144" s="18">
        <f t="shared" si="32"/>
      </c>
      <c r="K144" s="18">
        <f t="shared" si="32"/>
      </c>
      <c r="L144" s="18">
        <f aca="true" t="shared" si="33" ref="L144:U153">IF($E144=(YEAR+L$2),$D144,"")</f>
      </c>
      <c r="M144" s="18">
        <f t="shared" si="33"/>
      </c>
      <c r="N144" s="18">
        <f t="shared" si="33"/>
      </c>
      <c r="O144" s="18">
        <f t="shared" si="33"/>
      </c>
      <c r="P144" s="18">
        <f t="shared" si="33"/>
      </c>
      <c r="Q144" s="18">
        <f t="shared" si="33"/>
      </c>
      <c r="R144" s="18">
        <f t="shared" si="33"/>
      </c>
      <c r="S144" s="18">
        <f t="shared" si="33"/>
      </c>
      <c r="T144" s="18">
        <f t="shared" si="33"/>
      </c>
      <c r="U144" s="18">
        <f t="shared" si="33"/>
      </c>
      <c r="V144" s="18">
        <f aca="true" t="shared" si="34" ref="V144:AB153">IF($E144=(YEAR+V$2),$D144,"")</f>
      </c>
      <c r="W144" s="18">
        <f t="shared" si="34"/>
      </c>
      <c r="X144" s="18">
        <f t="shared" si="34"/>
      </c>
      <c r="Y144" s="18">
        <f t="shared" si="34"/>
      </c>
      <c r="Z144" s="18">
        <f t="shared" si="34"/>
      </c>
      <c r="AA144" s="18">
        <f t="shared" si="34"/>
      </c>
      <c r="AB144" s="18">
        <f t="shared" si="34"/>
      </c>
    </row>
    <row r="145" spans="2:28" s="1" customFormat="1" ht="12.75">
      <c r="B145" s="23"/>
      <c r="C145" s="24"/>
      <c r="D145" s="29"/>
      <c r="E145" s="62"/>
      <c r="F145" s="26"/>
      <c r="G145" s="59"/>
      <c r="H145" s="28">
        <f t="shared" si="29"/>
      </c>
      <c r="I145" s="18">
        <f t="shared" si="28"/>
      </c>
      <c r="J145" s="18">
        <f t="shared" si="32"/>
      </c>
      <c r="K145" s="18">
        <f t="shared" si="32"/>
      </c>
      <c r="L145" s="18">
        <f t="shared" si="33"/>
      </c>
      <c r="M145" s="18">
        <f t="shared" si="33"/>
      </c>
      <c r="N145" s="18">
        <f t="shared" si="33"/>
      </c>
      <c r="O145" s="18">
        <f t="shared" si="33"/>
      </c>
      <c r="P145" s="18">
        <f t="shared" si="33"/>
      </c>
      <c r="Q145" s="18">
        <f t="shared" si="33"/>
      </c>
      <c r="R145" s="18">
        <f t="shared" si="33"/>
      </c>
      <c r="S145" s="18">
        <f t="shared" si="33"/>
      </c>
      <c r="T145" s="18">
        <f t="shared" si="33"/>
      </c>
      <c r="U145" s="18">
        <f t="shared" si="33"/>
      </c>
      <c r="V145" s="18">
        <f t="shared" si="34"/>
      </c>
      <c r="W145" s="18">
        <f t="shared" si="34"/>
      </c>
      <c r="X145" s="18">
        <f t="shared" si="34"/>
      </c>
      <c r="Y145" s="18">
        <f t="shared" si="34"/>
      </c>
      <c r="Z145" s="18">
        <f t="shared" si="34"/>
      </c>
      <c r="AA145" s="18">
        <f t="shared" si="34"/>
      </c>
      <c r="AB145" s="18">
        <f t="shared" si="34"/>
      </c>
    </row>
    <row r="146" spans="2:28" s="1" customFormat="1" ht="12.75">
      <c r="B146" s="23"/>
      <c r="C146" s="24"/>
      <c r="D146" s="29"/>
      <c r="E146" s="62"/>
      <c r="F146" s="26"/>
      <c r="G146" s="59"/>
      <c r="H146" s="28">
        <f t="shared" si="29"/>
      </c>
      <c r="I146" s="18">
        <f t="shared" si="28"/>
      </c>
      <c r="J146" s="18">
        <f t="shared" si="32"/>
      </c>
      <c r="K146" s="18">
        <f t="shared" si="32"/>
      </c>
      <c r="L146" s="18">
        <f t="shared" si="33"/>
      </c>
      <c r="M146" s="18">
        <f t="shared" si="33"/>
      </c>
      <c r="N146" s="18">
        <f t="shared" si="33"/>
      </c>
      <c r="O146" s="18">
        <f t="shared" si="33"/>
      </c>
      <c r="P146" s="18">
        <f t="shared" si="33"/>
      </c>
      <c r="Q146" s="18">
        <f t="shared" si="33"/>
      </c>
      <c r="R146" s="18">
        <f t="shared" si="33"/>
      </c>
      <c r="S146" s="18">
        <f t="shared" si="33"/>
      </c>
      <c r="T146" s="18">
        <f t="shared" si="33"/>
      </c>
      <c r="U146" s="18">
        <f t="shared" si="33"/>
      </c>
      <c r="V146" s="18">
        <f t="shared" si="34"/>
      </c>
      <c r="W146" s="18">
        <f t="shared" si="34"/>
      </c>
      <c r="X146" s="18">
        <f t="shared" si="34"/>
      </c>
      <c r="Y146" s="18">
        <f t="shared" si="34"/>
      </c>
      <c r="Z146" s="18">
        <f t="shared" si="34"/>
      </c>
      <c r="AA146" s="18">
        <f t="shared" si="34"/>
      </c>
      <c r="AB146" s="18">
        <f t="shared" si="34"/>
      </c>
    </row>
    <row r="147" spans="2:28" s="1" customFormat="1" ht="12.75">
      <c r="B147" s="23"/>
      <c r="C147" s="24"/>
      <c r="D147" s="29"/>
      <c r="E147" s="62"/>
      <c r="F147" s="26"/>
      <c r="G147" s="59"/>
      <c r="H147" s="28">
        <f t="shared" si="29"/>
      </c>
      <c r="I147" s="18">
        <f t="shared" si="28"/>
      </c>
      <c r="J147" s="18">
        <f t="shared" si="32"/>
      </c>
      <c r="K147" s="18">
        <f t="shared" si="32"/>
      </c>
      <c r="L147" s="18">
        <f t="shared" si="33"/>
      </c>
      <c r="M147" s="18">
        <f t="shared" si="33"/>
      </c>
      <c r="N147" s="18">
        <f t="shared" si="33"/>
      </c>
      <c r="O147" s="18">
        <f t="shared" si="33"/>
      </c>
      <c r="P147" s="18">
        <f t="shared" si="33"/>
      </c>
      <c r="Q147" s="18">
        <f t="shared" si="33"/>
      </c>
      <c r="R147" s="18">
        <f t="shared" si="33"/>
      </c>
      <c r="S147" s="18">
        <f t="shared" si="33"/>
      </c>
      <c r="T147" s="18">
        <f t="shared" si="33"/>
      </c>
      <c r="U147" s="18">
        <f t="shared" si="33"/>
      </c>
      <c r="V147" s="18">
        <f t="shared" si="34"/>
      </c>
      <c r="W147" s="18">
        <f t="shared" si="34"/>
      </c>
      <c r="X147" s="18">
        <f t="shared" si="34"/>
      </c>
      <c r="Y147" s="18">
        <f t="shared" si="34"/>
      </c>
      <c r="Z147" s="18">
        <f t="shared" si="34"/>
      </c>
      <c r="AA147" s="18">
        <f t="shared" si="34"/>
      </c>
      <c r="AB147" s="18">
        <f t="shared" si="34"/>
      </c>
    </row>
    <row r="148" spans="2:28" s="1" customFormat="1" ht="12.75">
      <c r="B148" s="23"/>
      <c r="C148" s="24"/>
      <c r="D148" s="29"/>
      <c r="E148" s="62"/>
      <c r="F148" s="26"/>
      <c r="G148" s="59"/>
      <c r="H148" s="28">
        <f t="shared" si="29"/>
      </c>
      <c r="I148" s="18">
        <f t="shared" si="28"/>
      </c>
      <c r="J148" s="18">
        <f t="shared" si="32"/>
      </c>
      <c r="K148" s="18">
        <f t="shared" si="32"/>
      </c>
      <c r="L148" s="18">
        <f t="shared" si="33"/>
      </c>
      <c r="M148" s="18">
        <f t="shared" si="33"/>
      </c>
      <c r="N148" s="18">
        <f t="shared" si="33"/>
      </c>
      <c r="O148" s="18">
        <f t="shared" si="33"/>
      </c>
      <c r="P148" s="18">
        <f t="shared" si="33"/>
      </c>
      <c r="Q148" s="18">
        <f t="shared" si="33"/>
      </c>
      <c r="R148" s="18">
        <f t="shared" si="33"/>
      </c>
      <c r="S148" s="18">
        <f t="shared" si="33"/>
      </c>
      <c r="T148" s="18">
        <f t="shared" si="33"/>
      </c>
      <c r="U148" s="18">
        <f t="shared" si="33"/>
      </c>
      <c r="V148" s="18">
        <f t="shared" si="34"/>
      </c>
      <c r="W148" s="18">
        <f t="shared" si="34"/>
      </c>
      <c r="X148" s="18">
        <f t="shared" si="34"/>
      </c>
      <c r="Y148" s="18">
        <f t="shared" si="34"/>
      </c>
      <c r="Z148" s="18">
        <f t="shared" si="34"/>
      </c>
      <c r="AA148" s="18">
        <f t="shared" si="34"/>
      </c>
      <c r="AB148" s="18">
        <f t="shared" si="34"/>
      </c>
    </row>
    <row r="149" spans="2:28" s="1" customFormat="1" ht="12.75">
      <c r="B149" s="62"/>
      <c r="C149" s="62"/>
      <c r="D149" s="63"/>
      <c r="E149" s="62"/>
      <c r="F149" s="26"/>
      <c r="G149" s="59"/>
      <c r="H149" s="28">
        <f t="shared" si="29"/>
      </c>
      <c r="I149" s="18">
        <f t="shared" si="28"/>
      </c>
      <c r="J149" s="18">
        <f t="shared" si="32"/>
      </c>
      <c r="K149" s="18">
        <f t="shared" si="32"/>
      </c>
      <c r="L149" s="18">
        <f t="shared" si="33"/>
      </c>
      <c r="M149" s="18">
        <f t="shared" si="33"/>
      </c>
      <c r="N149" s="18">
        <f t="shared" si="33"/>
      </c>
      <c r="O149" s="18">
        <f t="shared" si="33"/>
      </c>
      <c r="P149" s="18">
        <f t="shared" si="33"/>
      </c>
      <c r="Q149" s="18">
        <f t="shared" si="33"/>
      </c>
      <c r="R149" s="18">
        <f t="shared" si="33"/>
      </c>
      <c r="S149" s="18">
        <f t="shared" si="33"/>
      </c>
      <c r="T149" s="18">
        <f t="shared" si="33"/>
      </c>
      <c r="U149" s="18">
        <f t="shared" si="33"/>
      </c>
      <c r="V149" s="18">
        <f t="shared" si="34"/>
      </c>
      <c r="W149" s="18">
        <f t="shared" si="34"/>
      </c>
      <c r="X149" s="18">
        <f t="shared" si="34"/>
      </c>
      <c r="Y149" s="18">
        <f t="shared" si="34"/>
      </c>
      <c r="Z149" s="18">
        <f t="shared" si="34"/>
      </c>
      <c r="AA149" s="18">
        <f t="shared" si="34"/>
      </c>
      <c r="AB149" s="18">
        <f t="shared" si="34"/>
      </c>
    </row>
    <row r="150" spans="2:28" s="1" customFormat="1" ht="12.75">
      <c r="B150" s="62"/>
      <c r="C150" s="62"/>
      <c r="D150" s="63"/>
      <c r="E150" s="62"/>
      <c r="F150" s="26"/>
      <c r="G150" s="59"/>
      <c r="H150" s="28">
        <f t="shared" si="29"/>
      </c>
      <c r="I150" s="18">
        <f t="shared" si="28"/>
      </c>
      <c r="J150" s="18">
        <f t="shared" si="32"/>
      </c>
      <c r="K150" s="18">
        <f t="shared" si="32"/>
      </c>
      <c r="L150" s="18">
        <f t="shared" si="33"/>
      </c>
      <c r="M150" s="18">
        <f t="shared" si="33"/>
      </c>
      <c r="N150" s="18">
        <f t="shared" si="33"/>
      </c>
      <c r="O150" s="18">
        <f t="shared" si="33"/>
      </c>
      <c r="P150" s="18">
        <f t="shared" si="33"/>
      </c>
      <c r="Q150" s="18">
        <f t="shared" si="33"/>
      </c>
      <c r="R150" s="18">
        <f t="shared" si="33"/>
      </c>
      <c r="S150" s="18">
        <f t="shared" si="33"/>
      </c>
      <c r="T150" s="18">
        <f t="shared" si="33"/>
      </c>
      <c r="U150" s="18">
        <f t="shared" si="33"/>
      </c>
      <c r="V150" s="18">
        <f t="shared" si="34"/>
      </c>
      <c r="W150" s="18">
        <f t="shared" si="34"/>
      </c>
      <c r="X150" s="18">
        <f t="shared" si="34"/>
      </c>
      <c r="Y150" s="18">
        <f t="shared" si="34"/>
      </c>
      <c r="Z150" s="18">
        <f t="shared" si="34"/>
      </c>
      <c r="AA150" s="18">
        <f t="shared" si="34"/>
      </c>
      <c r="AB150" s="18">
        <f t="shared" si="34"/>
      </c>
    </row>
    <row r="151" spans="2:28" s="1" customFormat="1" ht="12.75">
      <c r="B151" s="62"/>
      <c r="C151" s="62"/>
      <c r="D151" s="63"/>
      <c r="E151" s="62"/>
      <c r="F151" s="26"/>
      <c r="G151" s="59"/>
      <c r="H151" s="28">
        <f t="shared" si="29"/>
      </c>
      <c r="I151" s="18">
        <f t="shared" si="28"/>
      </c>
      <c r="J151" s="18">
        <f t="shared" si="32"/>
      </c>
      <c r="K151" s="18">
        <f t="shared" si="32"/>
      </c>
      <c r="L151" s="18">
        <f t="shared" si="33"/>
      </c>
      <c r="M151" s="18">
        <f t="shared" si="33"/>
      </c>
      <c r="N151" s="18">
        <f t="shared" si="33"/>
      </c>
      <c r="O151" s="18">
        <f t="shared" si="33"/>
      </c>
      <c r="P151" s="18">
        <f t="shared" si="33"/>
      </c>
      <c r="Q151" s="18">
        <f t="shared" si="33"/>
      </c>
      <c r="R151" s="18">
        <f t="shared" si="33"/>
      </c>
      <c r="S151" s="18">
        <f t="shared" si="33"/>
      </c>
      <c r="T151" s="18">
        <f t="shared" si="33"/>
      </c>
      <c r="U151" s="18">
        <f t="shared" si="33"/>
      </c>
      <c r="V151" s="18">
        <f t="shared" si="34"/>
      </c>
      <c r="W151" s="18">
        <f t="shared" si="34"/>
      </c>
      <c r="X151" s="18">
        <f t="shared" si="34"/>
      </c>
      <c r="Y151" s="18">
        <f t="shared" si="34"/>
      </c>
      <c r="Z151" s="18">
        <f t="shared" si="34"/>
      </c>
      <c r="AA151" s="18">
        <f t="shared" si="34"/>
      </c>
      <c r="AB151" s="18">
        <f t="shared" si="34"/>
      </c>
    </row>
    <row r="152" spans="2:28" s="1" customFormat="1" ht="12.75">
      <c r="B152" s="62"/>
      <c r="C152" s="62"/>
      <c r="D152" s="63"/>
      <c r="E152" s="62"/>
      <c r="F152" s="26"/>
      <c r="G152" s="59"/>
      <c r="H152" s="28">
        <f t="shared" si="29"/>
      </c>
      <c r="I152" s="18">
        <f t="shared" si="28"/>
      </c>
      <c r="J152" s="18">
        <f t="shared" si="32"/>
      </c>
      <c r="K152" s="18">
        <f t="shared" si="32"/>
      </c>
      <c r="L152" s="18">
        <f t="shared" si="33"/>
      </c>
      <c r="M152" s="18">
        <f t="shared" si="33"/>
      </c>
      <c r="N152" s="18">
        <f t="shared" si="33"/>
      </c>
      <c r="O152" s="18">
        <f t="shared" si="33"/>
      </c>
      <c r="P152" s="18">
        <f t="shared" si="33"/>
      </c>
      <c r="Q152" s="18">
        <f t="shared" si="33"/>
      </c>
      <c r="R152" s="18">
        <f t="shared" si="33"/>
      </c>
      <c r="S152" s="18">
        <f t="shared" si="33"/>
      </c>
      <c r="T152" s="18">
        <f t="shared" si="33"/>
      </c>
      <c r="U152" s="18">
        <f t="shared" si="33"/>
      </c>
      <c r="V152" s="18">
        <f t="shared" si="34"/>
      </c>
      <c r="W152" s="18">
        <f t="shared" si="34"/>
      </c>
      <c r="X152" s="18">
        <f t="shared" si="34"/>
      </c>
      <c r="Y152" s="18">
        <f t="shared" si="34"/>
      </c>
      <c r="Z152" s="18">
        <f t="shared" si="34"/>
      </c>
      <c r="AA152" s="18">
        <f t="shared" si="34"/>
      </c>
      <c r="AB152" s="18">
        <f t="shared" si="34"/>
      </c>
    </row>
    <row r="153" spans="2:28" s="1" customFormat="1" ht="12.75">
      <c r="B153" s="62"/>
      <c r="C153" s="62"/>
      <c r="D153" s="63"/>
      <c r="E153" s="62"/>
      <c r="F153" s="26"/>
      <c r="G153" s="59"/>
      <c r="H153" s="28">
        <f t="shared" si="29"/>
      </c>
      <c r="I153" s="18">
        <f t="shared" si="28"/>
      </c>
      <c r="J153" s="18">
        <f t="shared" si="32"/>
      </c>
      <c r="K153" s="18">
        <f t="shared" si="32"/>
      </c>
      <c r="L153" s="18">
        <f t="shared" si="33"/>
      </c>
      <c r="M153" s="18">
        <f t="shared" si="33"/>
      </c>
      <c r="N153" s="18">
        <f t="shared" si="33"/>
      </c>
      <c r="O153" s="18">
        <f t="shared" si="33"/>
      </c>
      <c r="P153" s="18">
        <f t="shared" si="33"/>
      </c>
      <c r="Q153" s="18">
        <f t="shared" si="33"/>
      </c>
      <c r="R153" s="18">
        <f t="shared" si="33"/>
      </c>
      <c r="S153" s="18">
        <f t="shared" si="33"/>
      </c>
      <c r="T153" s="18">
        <f t="shared" si="33"/>
      </c>
      <c r="U153" s="18">
        <f t="shared" si="33"/>
      </c>
      <c r="V153" s="18">
        <f t="shared" si="34"/>
      </c>
      <c r="W153" s="18">
        <f t="shared" si="34"/>
      </c>
      <c r="X153" s="18">
        <f t="shared" si="34"/>
      </c>
      <c r="Y153" s="18">
        <f t="shared" si="34"/>
      </c>
      <c r="Z153" s="18">
        <f t="shared" si="34"/>
      </c>
      <c r="AA153" s="18">
        <f t="shared" si="34"/>
      </c>
      <c r="AB153" s="18">
        <f t="shared" si="34"/>
      </c>
    </row>
    <row r="154" spans="2:28" s="1" customFormat="1" ht="12.75">
      <c r="B154" s="62"/>
      <c r="C154" s="62"/>
      <c r="D154" s="63"/>
      <c r="E154" s="62"/>
      <c r="F154" s="26"/>
      <c r="G154" s="59"/>
      <c r="H154" s="28">
        <f t="shared" si="29"/>
      </c>
      <c r="I154" s="18">
        <f t="shared" si="28"/>
      </c>
      <c r="J154" s="18">
        <f t="shared" si="32"/>
      </c>
      <c r="K154" s="18">
        <f t="shared" si="32"/>
      </c>
      <c r="L154" s="18">
        <f aca="true" t="shared" si="35" ref="L154:U163">IF($E154=(YEAR+L$2),$D154,"")</f>
      </c>
      <c r="M154" s="18">
        <f t="shared" si="35"/>
      </c>
      <c r="N154" s="18">
        <f t="shared" si="35"/>
      </c>
      <c r="O154" s="18">
        <f t="shared" si="35"/>
      </c>
      <c r="P154" s="18">
        <f t="shared" si="35"/>
      </c>
      <c r="Q154" s="18">
        <f t="shared" si="35"/>
      </c>
      <c r="R154" s="18">
        <f t="shared" si="35"/>
      </c>
      <c r="S154" s="18">
        <f t="shared" si="35"/>
      </c>
      <c r="T154" s="18">
        <f t="shared" si="35"/>
      </c>
      <c r="U154" s="18">
        <f t="shared" si="35"/>
      </c>
      <c r="V154" s="18">
        <f aca="true" t="shared" si="36" ref="V154:AB163">IF($E154=(YEAR+V$2),$D154,"")</f>
      </c>
      <c r="W154" s="18">
        <f t="shared" si="36"/>
      </c>
      <c r="X154" s="18">
        <f t="shared" si="36"/>
      </c>
      <c r="Y154" s="18">
        <f t="shared" si="36"/>
      </c>
      <c r="Z154" s="18">
        <f t="shared" si="36"/>
      </c>
      <c r="AA154" s="18">
        <f t="shared" si="36"/>
      </c>
      <c r="AB154" s="18">
        <f t="shared" si="36"/>
      </c>
    </row>
    <row r="155" spans="2:28" s="1" customFormat="1" ht="12.75">
      <c r="B155" s="62"/>
      <c r="C155" s="62"/>
      <c r="D155" s="63"/>
      <c r="E155" s="62"/>
      <c r="F155" s="26"/>
      <c r="G155" s="59"/>
      <c r="H155" s="28">
        <f t="shared" si="29"/>
      </c>
      <c r="I155" s="18">
        <f t="shared" si="28"/>
      </c>
      <c r="J155" s="18">
        <f t="shared" si="32"/>
      </c>
      <c r="K155" s="18">
        <f t="shared" si="32"/>
      </c>
      <c r="L155" s="18">
        <f t="shared" si="35"/>
      </c>
      <c r="M155" s="18">
        <f t="shared" si="35"/>
      </c>
      <c r="N155" s="18">
        <f t="shared" si="35"/>
      </c>
      <c r="O155" s="18">
        <f t="shared" si="35"/>
      </c>
      <c r="P155" s="18">
        <f t="shared" si="35"/>
      </c>
      <c r="Q155" s="18">
        <f t="shared" si="35"/>
      </c>
      <c r="R155" s="18">
        <f t="shared" si="35"/>
      </c>
      <c r="S155" s="18">
        <f t="shared" si="35"/>
      </c>
      <c r="T155" s="18">
        <f t="shared" si="35"/>
      </c>
      <c r="U155" s="18">
        <f t="shared" si="35"/>
      </c>
      <c r="V155" s="18">
        <f t="shared" si="36"/>
      </c>
      <c r="W155" s="18">
        <f t="shared" si="36"/>
      </c>
      <c r="X155" s="18">
        <f t="shared" si="36"/>
      </c>
      <c r="Y155" s="18">
        <f t="shared" si="36"/>
      </c>
      <c r="Z155" s="18">
        <f t="shared" si="36"/>
      </c>
      <c r="AA155" s="18">
        <f t="shared" si="36"/>
      </c>
      <c r="AB155" s="18">
        <f t="shared" si="36"/>
      </c>
    </row>
    <row r="156" spans="2:28" s="1" customFormat="1" ht="12.75">
      <c r="B156" s="62"/>
      <c r="C156" s="62"/>
      <c r="D156" s="63"/>
      <c r="E156" s="62"/>
      <c r="F156" s="26"/>
      <c r="G156" s="59"/>
      <c r="H156" s="28">
        <f t="shared" si="29"/>
      </c>
      <c r="I156" s="18">
        <f t="shared" si="28"/>
      </c>
      <c r="J156" s="18">
        <f t="shared" si="32"/>
      </c>
      <c r="K156" s="18">
        <f t="shared" si="32"/>
      </c>
      <c r="L156" s="18">
        <f t="shared" si="35"/>
      </c>
      <c r="M156" s="18">
        <f t="shared" si="35"/>
      </c>
      <c r="N156" s="18">
        <f t="shared" si="35"/>
      </c>
      <c r="O156" s="18">
        <f t="shared" si="35"/>
      </c>
      <c r="P156" s="18">
        <f t="shared" si="35"/>
      </c>
      <c r="Q156" s="18">
        <f t="shared" si="35"/>
      </c>
      <c r="R156" s="18">
        <f t="shared" si="35"/>
      </c>
      <c r="S156" s="18">
        <f t="shared" si="35"/>
      </c>
      <c r="T156" s="18">
        <f t="shared" si="35"/>
      </c>
      <c r="U156" s="18">
        <f t="shared" si="35"/>
      </c>
      <c r="V156" s="18">
        <f t="shared" si="36"/>
      </c>
      <c r="W156" s="18">
        <f t="shared" si="36"/>
      </c>
      <c r="X156" s="18">
        <f t="shared" si="36"/>
      </c>
      <c r="Y156" s="18">
        <f t="shared" si="36"/>
      </c>
      <c r="Z156" s="18">
        <f t="shared" si="36"/>
      </c>
      <c r="AA156" s="18">
        <f t="shared" si="36"/>
      </c>
      <c r="AB156" s="18">
        <f t="shared" si="36"/>
      </c>
    </row>
    <row r="157" spans="2:28" s="1" customFormat="1" ht="12.75">
      <c r="B157" s="62"/>
      <c r="C157" s="62"/>
      <c r="D157" s="63"/>
      <c r="E157" s="62"/>
      <c r="F157" s="26"/>
      <c r="G157" s="59"/>
      <c r="H157" s="28">
        <f t="shared" si="29"/>
      </c>
      <c r="I157" s="18">
        <f t="shared" si="28"/>
      </c>
      <c r="J157" s="18">
        <f t="shared" si="32"/>
      </c>
      <c r="K157" s="18">
        <f t="shared" si="32"/>
      </c>
      <c r="L157" s="18">
        <f t="shared" si="35"/>
      </c>
      <c r="M157" s="18">
        <f t="shared" si="35"/>
      </c>
      <c r="N157" s="18">
        <f t="shared" si="35"/>
      </c>
      <c r="O157" s="18">
        <f t="shared" si="35"/>
      </c>
      <c r="P157" s="18">
        <f t="shared" si="35"/>
      </c>
      <c r="Q157" s="18">
        <f t="shared" si="35"/>
      </c>
      <c r="R157" s="18">
        <f t="shared" si="35"/>
      </c>
      <c r="S157" s="18">
        <f t="shared" si="35"/>
      </c>
      <c r="T157" s="18">
        <f t="shared" si="35"/>
      </c>
      <c r="U157" s="18">
        <f t="shared" si="35"/>
      </c>
      <c r="V157" s="18">
        <f t="shared" si="36"/>
      </c>
      <c r="W157" s="18">
        <f t="shared" si="36"/>
      </c>
      <c r="X157" s="18">
        <f t="shared" si="36"/>
      </c>
      <c r="Y157" s="18">
        <f t="shared" si="36"/>
      </c>
      <c r="Z157" s="18">
        <f t="shared" si="36"/>
      </c>
      <c r="AA157" s="18">
        <f t="shared" si="36"/>
      </c>
      <c r="AB157" s="18">
        <f t="shared" si="36"/>
      </c>
    </row>
    <row r="158" spans="2:28" s="1" customFormat="1" ht="12.75">
      <c r="B158" s="62"/>
      <c r="C158" s="62"/>
      <c r="D158" s="63"/>
      <c r="E158" s="62"/>
      <c r="F158" s="26"/>
      <c r="G158" s="59"/>
      <c r="H158" s="28">
        <f t="shared" si="29"/>
      </c>
      <c r="I158" s="18">
        <f t="shared" si="28"/>
      </c>
      <c r="J158" s="18">
        <f t="shared" si="32"/>
      </c>
      <c r="K158" s="18">
        <f t="shared" si="32"/>
      </c>
      <c r="L158" s="18">
        <f t="shared" si="35"/>
      </c>
      <c r="M158" s="18">
        <f t="shared" si="35"/>
      </c>
      <c r="N158" s="18">
        <f t="shared" si="35"/>
      </c>
      <c r="O158" s="18">
        <f t="shared" si="35"/>
      </c>
      <c r="P158" s="18">
        <f t="shared" si="35"/>
      </c>
      <c r="Q158" s="18">
        <f t="shared" si="35"/>
      </c>
      <c r="R158" s="18">
        <f t="shared" si="35"/>
      </c>
      <c r="S158" s="18">
        <f t="shared" si="35"/>
      </c>
      <c r="T158" s="18">
        <f t="shared" si="35"/>
      </c>
      <c r="U158" s="18">
        <f t="shared" si="35"/>
      </c>
      <c r="V158" s="18">
        <f t="shared" si="36"/>
      </c>
      <c r="W158" s="18">
        <f t="shared" si="36"/>
      </c>
      <c r="X158" s="18">
        <f t="shared" si="36"/>
      </c>
      <c r="Y158" s="18">
        <f t="shared" si="36"/>
      </c>
      <c r="Z158" s="18">
        <f t="shared" si="36"/>
      </c>
      <c r="AA158" s="18">
        <f t="shared" si="36"/>
      </c>
      <c r="AB158" s="18">
        <f t="shared" si="36"/>
      </c>
    </row>
    <row r="159" spans="2:28" s="1" customFormat="1" ht="12.75">
      <c r="B159" s="62"/>
      <c r="C159" s="62"/>
      <c r="D159" s="63"/>
      <c r="E159" s="62"/>
      <c r="F159" s="26"/>
      <c r="G159" s="59"/>
      <c r="H159" s="28">
        <f t="shared" si="29"/>
      </c>
      <c r="I159" s="18">
        <f aca="true" t="shared" si="37" ref="I159:I190">IF($E159=(YEAR+I$2),$D159,"")</f>
      </c>
      <c r="J159" s="18">
        <f t="shared" si="32"/>
      </c>
      <c r="K159" s="18">
        <f t="shared" si="32"/>
      </c>
      <c r="L159" s="18">
        <f t="shared" si="35"/>
      </c>
      <c r="M159" s="18">
        <f t="shared" si="35"/>
      </c>
      <c r="N159" s="18">
        <f t="shared" si="35"/>
      </c>
      <c r="O159" s="18">
        <f t="shared" si="35"/>
      </c>
      <c r="P159" s="18">
        <f t="shared" si="35"/>
      </c>
      <c r="Q159" s="18">
        <f t="shared" si="35"/>
      </c>
      <c r="R159" s="18">
        <f t="shared" si="35"/>
      </c>
      <c r="S159" s="18">
        <f t="shared" si="35"/>
      </c>
      <c r="T159" s="18">
        <f t="shared" si="35"/>
      </c>
      <c r="U159" s="18">
        <f t="shared" si="35"/>
      </c>
      <c r="V159" s="18">
        <f t="shared" si="36"/>
      </c>
      <c r="W159" s="18">
        <f t="shared" si="36"/>
      </c>
      <c r="X159" s="18">
        <f t="shared" si="36"/>
      </c>
      <c r="Y159" s="18">
        <f t="shared" si="36"/>
      </c>
      <c r="Z159" s="18">
        <f t="shared" si="36"/>
      </c>
      <c r="AA159" s="18">
        <f t="shared" si="36"/>
      </c>
      <c r="AB159" s="18">
        <f t="shared" si="36"/>
      </c>
    </row>
    <row r="160" spans="2:28" s="1" customFormat="1" ht="12.75">
      <c r="B160" s="62"/>
      <c r="C160" s="62"/>
      <c r="D160" s="63"/>
      <c r="E160" s="62"/>
      <c r="F160" s="26"/>
      <c r="G160" s="59"/>
      <c r="H160" s="28">
        <f aca="true" t="shared" si="38" ref="H160:H191">IF($E160=(YEAR+H$2),$D160,"")</f>
      </c>
      <c r="I160" s="18">
        <f t="shared" si="37"/>
      </c>
      <c r="J160" s="18">
        <f t="shared" si="32"/>
      </c>
      <c r="K160" s="18">
        <f t="shared" si="32"/>
      </c>
      <c r="L160" s="18">
        <f t="shared" si="35"/>
      </c>
      <c r="M160" s="18">
        <f t="shared" si="35"/>
      </c>
      <c r="N160" s="18">
        <f t="shared" si="35"/>
      </c>
      <c r="O160" s="18">
        <f t="shared" si="35"/>
      </c>
      <c r="P160" s="18">
        <f t="shared" si="35"/>
      </c>
      <c r="Q160" s="18">
        <f t="shared" si="35"/>
      </c>
      <c r="R160" s="18">
        <f t="shared" si="35"/>
      </c>
      <c r="S160" s="18">
        <f t="shared" si="35"/>
      </c>
      <c r="T160" s="18">
        <f t="shared" si="35"/>
      </c>
      <c r="U160" s="18">
        <f t="shared" si="35"/>
      </c>
      <c r="V160" s="18">
        <f t="shared" si="36"/>
      </c>
      <c r="W160" s="18">
        <f t="shared" si="36"/>
      </c>
      <c r="X160" s="18">
        <f t="shared" si="36"/>
      </c>
      <c r="Y160" s="18">
        <f t="shared" si="36"/>
      </c>
      <c r="Z160" s="18">
        <f t="shared" si="36"/>
      </c>
      <c r="AA160" s="18">
        <f t="shared" si="36"/>
      </c>
      <c r="AB160" s="18">
        <f t="shared" si="36"/>
      </c>
    </row>
    <row r="161" spans="2:28" s="1" customFormat="1" ht="12.75">
      <c r="B161" s="62"/>
      <c r="C161" s="62"/>
      <c r="D161" s="63"/>
      <c r="E161" s="62"/>
      <c r="F161" s="26"/>
      <c r="G161" s="59"/>
      <c r="H161" s="28">
        <f t="shared" si="38"/>
      </c>
      <c r="I161" s="18">
        <f t="shared" si="37"/>
      </c>
      <c r="J161" s="18">
        <f aca="true" t="shared" si="39" ref="J161:K180">IF($E161=(YEAR+J$2),$D161,"")</f>
      </c>
      <c r="K161" s="18">
        <f t="shared" si="39"/>
      </c>
      <c r="L161" s="18">
        <f t="shared" si="35"/>
      </c>
      <c r="M161" s="18">
        <f t="shared" si="35"/>
      </c>
      <c r="N161" s="18">
        <f t="shared" si="35"/>
      </c>
      <c r="O161" s="18">
        <f t="shared" si="35"/>
      </c>
      <c r="P161" s="18">
        <f t="shared" si="35"/>
      </c>
      <c r="Q161" s="18">
        <f t="shared" si="35"/>
      </c>
      <c r="R161" s="18">
        <f t="shared" si="35"/>
      </c>
      <c r="S161" s="18">
        <f t="shared" si="35"/>
      </c>
      <c r="T161" s="18">
        <f t="shared" si="35"/>
      </c>
      <c r="U161" s="18">
        <f t="shared" si="35"/>
      </c>
      <c r="V161" s="18">
        <f t="shared" si="36"/>
      </c>
      <c r="W161" s="18">
        <f t="shared" si="36"/>
      </c>
      <c r="X161" s="18">
        <f t="shared" si="36"/>
      </c>
      <c r="Y161" s="18">
        <f t="shared" si="36"/>
      </c>
      <c r="Z161" s="18">
        <f t="shared" si="36"/>
      </c>
      <c r="AA161" s="18">
        <f t="shared" si="36"/>
      </c>
      <c r="AB161" s="18">
        <f t="shared" si="36"/>
      </c>
    </row>
    <row r="162" spans="2:28" s="1" customFormat="1" ht="12.75">
      <c r="B162" s="62"/>
      <c r="C162" s="62"/>
      <c r="D162" s="63"/>
      <c r="E162" s="62"/>
      <c r="F162" s="26"/>
      <c r="G162" s="59"/>
      <c r="H162" s="28">
        <f t="shared" si="38"/>
      </c>
      <c r="I162" s="18">
        <f t="shared" si="37"/>
      </c>
      <c r="J162" s="18">
        <f t="shared" si="39"/>
      </c>
      <c r="K162" s="18">
        <f t="shared" si="39"/>
      </c>
      <c r="L162" s="18">
        <f t="shared" si="35"/>
      </c>
      <c r="M162" s="18">
        <f t="shared" si="35"/>
      </c>
      <c r="N162" s="18">
        <f t="shared" si="35"/>
      </c>
      <c r="O162" s="18">
        <f t="shared" si="35"/>
      </c>
      <c r="P162" s="18">
        <f t="shared" si="35"/>
      </c>
      <c r="Q162" s="18">
        <f t="shared" si="35"/>
      </c>
      <c r="R162" s="18">
        <f t="shared" si="35"/>
      </c>
      <c r="S162" s="18">
        <f t="shared" si="35"/>
      </c>
      <c r="T162" s="18">
        <f t="shared" si="35"/>
      </c>
      <c r="U162" s="18">
        <f t="shared" si="35"/>
      </c>
      <c r="V162" s="18">
        <f t="shared" si="36"/>
      </c>
      <c r="W162" s="18">
        <f t="shared" si="36"/>
      </c>
      <c r="X162" s="18">
        <f t="shared" si="36"/>
      </c>
      <c r="Y162" s="18">
        <f t="shared" si="36"/>
      </c>
      <c r="Z162" s="18">
        <f t="shared" si="36"/>
      </c>
      <c r="AA162" s="18">
        <f t="shared" si="36"/>
      </c>
      <c r="AB162" s="18">
        <f t="shared" si="36"/>
      </c>
    </row>
    <row r="163" spans="2:28" s="1" customFormat="1" ht="12.75">
      <c r="B163" s="62"/>
      <c r="C163" s="62"/>
      <c r="D163" s="63"/>
      <c r="E163" s="62"/>
      <c r="F163" s="26"/>
      <c r="G163" s="59"/>
      <c r="H163" s="28">
        <f t="shared" si="38"/>
      </c>
      <c r="I163" s="18">
        <f t="shared" si="37"/>
      </c>
      <c r="J163" s="18">
        <f t="shared" si="39"/>
      </c>
      <c r="K163" s="18">
        <f t="shared" si="39"/>
      </c>
      <c r="L163" s="18">
        <f t="shared" si="35"/>
      </c>
      <c r="M163" s="18">
        <f t="shared" si="35"/>
      </c>
      <c r="N163" s="18">
        <f t="shared" si="35"/>
      </c>
      <c r="O163" s="18">
        <f t="shared" si="35"/>
      </c>
      <c r="P163" s="18">
        <f t="shared" si="35"/>
      </c>
      <c r="Q163" s="18">
        <f t="shared" si="35"/>
      </c>
      <c r="R163" s="18">
        <f t="shared" si="35"/>
      </c>
      <c r="S163" s="18">
        <f t="shared" si="35"/>
      </c>
      <c r="T163" s="18">
        <f t="shared" si="35"/>
      </c>
      <c r="U163" s="18">
        <f t="shared" si="35"/>
      </c>
      <c r="V163" s="18">
        <f t="shared" si="36"/>
      </c>
      <c r="W163" s="18">
        <f t="shared" si="36"/>
      </c>
      <c r="X163" s="18">
        <f t="shared" si="36"/>
      </c>
      <c r="Y163" s="18">
        <f t="shared" si="36"/>
      </c>
      <c r="Z163" s="18">
        <f t="shared" si="36"/>
      </c>
      <c r="AA163" s="18">
        <f t="shared" si="36"/>
      </c>
      <c r="AB163" s="18">
        <f t="shared" si="36"/>
      </c>
    </row>
    <row r="164" spans="2:28" s="1" customFormat="1" ht="12.75">
      <c r="B164" s="62"/>
      <c r="C164" s="62"/>
      <c r="D164" s="63"/>
      <c r="E164" s="62"/>
      <c r="F164" s="26"/>
      <c r="G164" s="59"/>
      <c r="H164" s="28">
        <f t="shared" si="38"/>
      </c>
      <c r="I164" s="18">
        <f t="shared" si="37"/>
      </c>
      <c r="J164" s="18">
        <f t="shared" si="39"/>
      </c>
      <c r="K164" s="18">
        <f t="shared" si="39"/>
      </c>
      <c r="L164" s="18">
        <f aca="true" t="shared" si="40" ref="L164:U173">IF($E164=(YEAR+L$2),$D164,"")</f>
      </c>
      <c r="M164" s="18">
        <f t="shared" si="40"/>
      </c>
      <c r="N164" s="18">
        <f t="shared" si="40"/>
      </c>
      <c r="O164" s="18">
        <f t="shared" si="40"/>
      </c>
      <c r="P164" s="18">
        <f t="shared" si="40"/>
      </c>
      <c r="Q164" s="18">
        <f t="shared" si="40"/>
      </c>
      <c r="R164" s="18">
        <f t="shared" si="40"/>
      </c>
      <c r="S164" s="18">
        <f t="shared" si="40"/>
      </c>
      <c r="T164" s="18">
        <f t="shared" si="40"/>
      </c>
      <c r="U164" s="18">
        <f t="shared" si="40"/>
      </c>
      <c r="V164" s="18">
        <f aca="true" t="shared" si="41" ref="V164:AB173">IF($E164=(YEAR+V$2),$D164,"")</f>
      </c>
      <c r="W164" s="18">
        <f t="shared" si="41"/>
      </c>
      <c r="X164" s="18">
        <f t="shared" si="41"/>
      </c>
      <c r="Y164" s="18">
        <f t="shared" si="41"/>
      </c>
      <c r="Z164" s="18">
        <f t="shared" si="41"/>
      </c>
      <c r="AA164" s="18">
        <f t="shared" si="41"/>
      </c>
      <c r="AB164" s="18">
        <f t="shared" si="41"/>
      </c>
    </row>
    <row r="165" spans="2:28" s="1" customFormat="1" ht="12.75">
      <c r="B165" s="62"/>
      <c r="C165" s="62"/>
      <c r="D165" s="63"/>
      <c r="E165" s="62"/>
      <c r="F165" s="26"/>
      <c r="G165" s="59"/>
      <c r="H165" s="28">
        <f t="shared" si="38"/>
      </c>
      <c r="I165" s="18">
        <f t="shared" si="37"/>
      </c>
      <c r="J165" s="18">
        <f t="shared" si="39"/>
      </c>
      <c r="K165" s="18">
        <f t="shared" si="39"/>
      </c>
      <c r="L165" s="18">
        <f t="shared" si="40"/>
      </c>
      <c r="M165" s="18">
        <f t="shared" si="40"/>
      </c>
      <c r="N165" s="18">
        <f t="shared" si="40"/>
      </c>
      <c r="O165" s="18">
        <f t="shared" si="40"/>
      </c>
      <c r="P165" s="18">
        <f t="shared" si="40"/>
      </c>
      <c r="Q165" s="18">
        <f t="shared" si="40"/>
      </c>
      <c r="R165" s="18">
        <f t="shared" si="40"/>
      </c>
      <c r="S165" s="18">
        <f t="shared" si="40"/>
      </c>
      <c r="T165" s="18">
        <f t="shared" si="40"/>
      </c>
      <c r="U165" s="18">
        <f t="shared" si="40"/>
      </c>
      <c r="V165" s="18">
        <f t="shared" si="41"/>
      </c>
      <c r="W165" s="18">
        <f t="shared" si="41"/>
      </c>
      <c r="X165" s="18">
        <f t="shared" si="41"/>
      </c>
      <c r="Y165" s="18">
        <f t="shared" si="41"/>
      </c>
      <c r="Z165" s="18">
        <f t="shared" si="41"/>
      </c>
      <c r="AA165" s="18">
        <f t="shared" si="41"/>
      </c>
      <c r="AB165" s="18">
        <f t="shared" si="41"/>
      </c>
    </row>
    <row r="166" spans="2:28" s="1" customFormat="1" ht="12.75">
      <c r="B166" s="62"/>
      <c r="C166" s="62"/>
      <c r="D166" s="63"/>
      <c r="E166" s="62"/>
      <c r="F166" s="26"/>
      <c r="G166" s="59"/>
      <c r="H166" s="28">
        <f t="shared" si="38"/>
      </c>
      <c r="I166" s="18">
        <f t="shared" si="37"/>
      </c>
      <c r="J166" s="18">
        <f t="shared" si="39"/>
      </c>
      <c r="K166" s="18">
        <f t="shared" si="39"/>
      </c>
      <c r="L166" s="18">
        <f t="shared" si="40"/>
      </c>
      <c r="M166" s="18">
        <f t="shared" si="40"/>
      </c>
      <c r="N166" s="18">
        <f t="shared" si="40"/>
      </c>
      <c r="O166" s="18">
        <f t="shared" si="40"/>
      </c>
      <c r="P166" s="18">
        <f t="shared" si="40"/>
      </c>
      <c r="Q166" s="18">
        <f t="shared" si="40"/>
      </c>
      <c r="R166" s="18">
        <f t="shared" si="40"/>
      </c>
      <c r="S166" s="18">
        <f t="shared" si="40"/>
      </c>
      <c r="T166" s="18">
        <f t="shared" si="40"/>
      </c>
      <c r="U166" s="18">
        <f t="shared" si="40"/>
      </c>
      <c r="V166" s="18">
        <f t="shared" si="41"/>
      </c>
      <c r="W166" s="18">
        <f t="shared" si="41"/>
      </c>
      <c r="X166" s="18">
        <f t="shared" si="41"/>
      </c>
      <c r="Y166" s="18">
        <f t="shared" si="41"/>
      </c>
      <c r="Z166" s="18">
        <f t="shared" si="41"/>
      </c>
      <c r="AA166" s="18">
        <f t="shared" si="41"/>
      </c>
      <c r="AB166" s="18">
        <f t="shared" si="41"/>
      </c>
    </row>
    <row r="167" spans="2:28" s="1" customFormat="1" ht="12.75">
      <c r="B167" s="62"/>
      <c r="C167" s="62"/>
      <c r="D167" s="63"/>
      <c r="E167" s="62"/>
      <c r="F167" s="26"/>
      <c r="G167" s="59"/>
      <c r="H167" s="28">
        <f t="shared" si="38"/>
      </c>
      <c r="I167" s="18">
        <f t="shared" si="37"/>
      </c>
      <c r="J167" s="18">
        <f t="shared" si="39"/>
      </c>
      <c r="K167" s="18">
        <f t="shared" si="39"/>
      </c>
      <c r="L167" s="18">
        <f t="shared" si="40"/>
      </c>
      <c r="M167" s="18">
        <f t="shared" si="40"/>
      </c>
      <c r="N167" s="18">
        <f t="shared" si="40"/>
      </c>
      <c r="O167" s="18">
        <f t="shared" si="40"/>
      </c>
      <c r="P167" s="18">
        <f t="shared" si="40"/>
      </c>
      <c r="Q167" s="18">
        <f t="shared" si="40"/>
      </c>
      <c r="R167" s="18">
        <f t="shared" si="40"/>
      </c>
      <c r="S167" s="18">
        <f t="shared" si="40"/>
      </c>
      <c r="T167" s="18">
        <f t="shared" si="40"/>
      </c>
      <c r="U167" s="18">
        <f t="shared" si="40"/>
      </c>
      <c r="V167" s="18">
        <f t="shared" si="41"/>
      </c>
      <c r="W167" s="18">
        <f t="shared" si="41"/>
      </c>
      <c r="X167" s="18">
        <f t="shared" si="41"/>
      </c>
      <c r="Y167" s="18">
        <f t="shared" si="41"/>
      </c>
      <c r="Z167" s="18">
        <f t="shared" si="41"/>
      </c>
      <c r="AA167" s="18">
        <f t="shared" si="41"/>
      </c>
      <c r="AB167" s="18">
        <f t="shared" si="41"/>
      </c>
    </row>
    <row r="168" spans="2:28" s="1" customFormat="1" ht="12.75">
      <c r="B168" s="62"/>
      <c r="C168" s="62"/>
      <c r="D168" s="63"/>
      <c r="E168" s="62"/>
      <c r="F168" s="26"/>
      <c r="G168" s="59"/>
      <c r="H168" s="28">
        <f t="shared" si="38"/>
      </c>
      <c r="I168" s="18">
        <f t="shared" si="37"/>
      </c>
      <c r="J168" s="18">
        <f t="shared" si="39"/>
      </c>
      <c r="K168" s="18">
        <f t="shared" si="39"/>
      </c>
      <c r="L168" s="18">
        <f t="shared" si="40"/>
      </c>
      <c r="M168" s="18">
        <f t="shared" si="40"/>
      </c>
      <c r="N168" s="18">
        <f t="shared" si="40"/>
      </c>
      <c r="O168" s="18">
        <f t="shared" si="40"/>
      </c>
      <c r="P168" s="18">
        <f t="shared" si="40"/>
      </c>
      <c r="Q168" s="18">
        <f t="shared" si="40"/>
      </c>
      <c r="R168" s="18">
        <f t="shared" si="40"/>
      </c>
      <c r="S168" s="18">
        <f t="shared" si="40"/>
      </c>
      <c r="T168" s="18">
        <f t="shared" si="40"/>
      </c>
      <c r="U168" s="18">
        <f t="shared" si="40"/>
      </c>
      <c r="V168" s="18">
        <f t="shared" si="41"/>
      </c>
      <c r="W168" s="18">
        <f t="shared" si="41"/>
      </c>
      <c r="X168" s="18">
        <f t="shared" si="41"/>
      </c>
      <c r="Y168" s="18">
        <f t="shared" si="41"/>
      </c>
      <c r="Z168" s="18">
        <f t="shared" si="41"/>
      </c>
      <c r="AA168" s="18">
        <f t="shared" si="41"/>
      </c>
      <c r="AB168" s="18">
        <f t="shared" si="41"/>
      </c>
    </row>
    <row r="169" spans="2:28" s="1" customFormat="1" ht="12.75">
      <c r="B169" s="62"/>
      <c r="C169" s="62"/>
      <c r="D169" s="63"/>
      <c r="E169" s="62"/>
      <c r="F169" s="26"/>
      <c r="G169" s="59"/>
      <c r="H169" s="28">
        <f t="shared" si="38"/>
      </c>
      <c r="I169" s="18">
        <f t="shared" si="37"/>
      </c>
      <c r="J169" s="18">
        <f t="shared" si="39"/>
      </c>
      <c r="K169" s="18">
        <f t="shared" si="39"/>
      </c>
      <c r="L169" s="18">
        <f t="shared" si="40"/>
      </c>
      <c r="M169" s="18">
        <f t="shared" si="40"/>
      </c>
      <c r="N169" s="18">
        <f t="shared" si="40"/>
      </c>
      <c r="O169" s="18">
        <f t="shared" si="40"/>
      </c>
      <c r="P169" s="18">
        <f t="shared" si="40"/>
      </c>
      <c r="Q169" s="18">
        <f t="shared" si="40"/>
      </c>
      <c r="R169" s="18">
        <f t="shared" si="40"/>
      </c>
      <c r="S169" s="18">
        <f t="shared" si="40"/>
      </c>
      <c r="T169" s="18">
        <f t="shared" si="40"/>
      </c>
      <c r="U169" s="18">
        <f t="shared" si="40"/>
      </c>
      <c r="V169" s="18">
        <f t="shared" si="41"/>
      </c>
      <c r="W169" s="18">
        <f t="shared" si="41"/>
      </c>
      <c r="X169" s="18">
        <f t="shared" si="41"/>
      </c>
      <c r="Y169" s="18">
        <f t="shared" si="41"/>
      </c>
      <c r="Z169" s="18">
        <f t="shared" si="41"/>
      </c>
      <c r="AA169" s="18">
        <f t="shared" si="41"/>
      </c>
      <c r="AB169" s="18">
        <f t="shared" si="41"/>
      </c>
    </row>
    <row r="170" spans="2:28" s="1" customFormat="1" ht="12.75">
      <c r="B170" s="62"/>
      <c r="C170" s="62"/>
      <c r="D170" s="63"/>
      <c r="E170" s="62"/>
      <c r="F170" s="26"/>
      <c r="G170" s="59"/>
      <c r="H170" s="28">
        <f t="shared" si="38"/>
      </c>
      <c r="I170" s="18">
        <f t="shared" si="37"/>
      </c>
      <c r="J170" s="18">
        <f t="shared" si="39"/>
      </c>
      <c r="K170" s="18">
        <f t="shared" si="39"/>
      </c>
      <c r="L170" s="18">
        <f t="shared" si="40"/>
      </c>
      <c r="M170" s="18">
        <f t="shared" si="40"/>
      </c>
      <c r="N170" s="18">
        <f t="shared" si="40"/>
      </c>
      <c r="O170" s="18">
        <f t="shared" si="40"/>
      </c>
      <c r="P170" s="18">
        <f t="shared" si="40"/>
      </c>
      <c r="Q170" s="18">
        <f t="shared" si="40"/>
      </c>
      <c r="R170" s="18">
        <f t="shared" si="40"/>
      </c>
      <c r="S170" s="18">
        <f t="shared" si="40"/>
      </c>
      <c r="T170" s="18">
        <f t="shared" si="40"/>
      </c>
      <c r="U170" s="18">
        <f t="shared" si="40"/>
      </c>
      <c r="V170" s="18">
        <f t="shared" si="41"/>
      </c>
      <c r="W170" s="18">
        <f t="shared" si="41"/>
      </c>
      <c r="X170" s="18">
        <f t="shared" si="41"/>
      </c>
      <c r="Y170" s="18">
        <f t="shared" si="41"/>
      </c>
      <c r="Z170" s="18">
        <f t="shared" si="41"/>
      </c>
      <c r="AA170" s="18">
        <f t="shared" si="41"/>
      </c>
      <c r="AB170" s="18">
        <f t="shared" si="41"/>
      </c>
    </row>
    <row r="171" spans="2:28" s="1" customFormat="1" ht="12.75">
      <c r="B171" s="62"/>
      <c r="C171" s="62"/>
      <c r="D171" s="63"/>
      <c r="E171" s="62"/>
      <c r="F171" s="26"/>
      <c r="G171" s="59"/>
      <c r="H171" s="28">
        <f t="shared" si="38"/>
      </c>
      <c r="I171" s="18">
        <f t="shared" si="37"/>
      </c>
      <c r="J171" s="18">
        <f t="shared" si="39"/>
      </c>
      <c r="K171" s="18">
        <f t="shared" si="39"/>
      </c>
      <c r="L171" s="18">
        <f t="shared" si="40"/>
      </c>
      <c r="M171" s="18">
        <f t="shared" si="40"/>
      </c>
      <c r="N171" s="18">
        <f t="shared" si="40"/>
      </c>
      <c r="O171" s="18">
        <f t="shared" si="40"/>
      </c>
      <c r="P171" s="18">
        <f t="shared" si="40"/>
      </c>
      <c r="Q171" s="18">
        <f t="shared" si="40"/>
      </c>
      <c r="R171" s="18">
        <f t="shared" si="40"/>
      </c>
      <c r="S171" s="18">
        <f t="shared" si="40"/>
      </c>
      <c r="T171" s="18">
        <f t="shared" si="40"/>
      </c>
      <c r="U171" s="18">
        <f t="shared" si="40"/>
      </c>
      <c r="V171" s="18">
        <f t="shared" si="41"/>
      </c>
      <c r="W171" s="18">
        <f t="shared" si="41"/>
      </c>
      <c r="X171" s="18">
        <f t="shared" si="41"/>
      </c>
      <c r="Y171" s="18">
        <f t="shared" si="41"/>
      </c>
      <c r="Z171" s="18">
        <f t="shared" si="41"/>
      </c>
      <c r="AA171" s="18">
        <f t="shared" si="41"/>
      </c>
      <c r="AB171" s="18">
        <f t="shared" si="41"/>
      </c>
    </row>
    <row r="172" spans="2:28" s="1" customFormat="1" ht="12.75">
      <c r="B172" s="62"/>
      <c r="C172" s="62"/>
      <c r="D172" s="63"/>
      <c r="E172" s="62"/>
      <c r="F172" s="26"/>
      <c r="G172" s="59"/>
      <c r="H172" s="28">
        <f t="shared" si="38"/>
      </c>
      <c r="I172" s="18">
        <f t="shared" si="37"/>
      </c>
      <c r="J172" s="18">
        <f t="shared" si="39"/>
      </c>
      <c r="K172" s="18">
        <f t="shared" si="39"/>
      </c>
      <c r="L172" s="18">
        <f t="shared" si="40"/>
      </c>
      <c r="M172" s="18">
        <f t="shared" si="40"/>
      </c>
      <c r="N172" s="18">
        <f t="shared" si="40"/>
      </c>
      <c r="O172" s="18">
        <f t="shared" si="40"/>
      </c>
      <c r="P172" s="18">
        <f t="shared" si="40"/>
      </c>
      <c r="Q172" s="18">
        <f t="shared" si="40"/>
      </c>
      <c r="R172" s="18">
        <f t="shared" si="40"/>
      </c>
      <c r="S172" s="18">
        <f t="shared" si="40"/>
      </c>
      <c r="T172" s="18">
        <f t="shared" si="40"/>
      </c>
      <c r="U172" s="18">
        <f t="shared" si="40"/>
      </c>
      <c r="V172" s="18">
        <f t="shared" si="41"/>
      </c>
      <c r="W172" s="18">
        <f t="shared" si="41"/>
      </c>
      <c r="X172" s="18">
        <f t="shared" si="41"/>
      </c>
      <c r="Y172" s="18">
        <f t="shared" si="41"/>
      </c>
      <c r="Z172" s="18">
        <f t="shared" si="41"/>
      </c>
      <c r="AA172" s="18">
        <f t="shared" si="41"/>
      </c>
      <c r="AB172" s="18">
        <f t="shared" si="41"/>
      </c>
    </row>
    <row r="173" spans="2:28" s="1" customFormat="1" ht="12.75">
      <c r="B173" s="62"/>
      <c r="C173" s="62"/>
      <c r="D173" s="63"/>
      <c r="E173" s="62"/>
      <c r="F173" s="26"/>
      <c r="G173" s="59"/>
      <c r="H173" s="28">
        <f t="shared" si="38"/>
      </c>
      <c r="I173" s="18">
        <f t="shared" si="37"/>
      </c>
      <c r="J173" s="18">
        <f t="shared" si="39"/>
      </c>
      <c r="K173" s="18">
        <f t="shared" si="39"/>
      </c>
      <c r="L173" s="18">
        <f t="shared" si="40"/>
      </c>
      <c r="M173" s="18">
        <f t="shared" si="40"/>
      </c>
      <c r="N173" s="18">
        <f t="shared" si="40"/>
      </c>
      <c r="O173" s="18">
        <f t="shared" si="40"/>
      </c>
      <c r="P173" s="18">
        <f t="shared" si="40"/>
      </c>
      <c r="Q173" s="18">
        <f t="shared" si="40"/>
      </c>
      <c r="R173" s="18">
        <f t="shared" si="40"/>
      </c>
      <c r="S173" s="18">
        <f t="shared" si="40"/>
      </c>
      <c r="T173" s="18">
        <f t="shared" si="40"/>
      </c>
      <c r="U173" s="18">
        <f t="shared" si="40"/>
      </c>
      <c r="V173" s="18">
        <f t="shared" si="41"/>
      </c>
      <c r="W173" s="18">
        <f t="shared" si="41"/>
      </c>
      <c r="X173" s="18">
        <f t="shared" si="41"/>
      </c>
      <c r="Y173" s="18">
        <f t="shared" si="41"/>
      </c>
      <c r="Z173" s="18">
        <f t="shared" si="41"/>
      </c>
      <c r="AA173" s="18">
        <f t="shared" si="41"/>
      </c>
      <c r="AB173" s="18">
        <f t="shared" si="41"/>
      </c>
    </row>
    <row r="174" spans="2:28" s="1" customFormat="1" ht="12.75">
      <c r="B174" s="62"/>
      <c r="C174" s="62"/>
      <c r="D174" s="63"/>
      <c r="E174" s="62"/>
      <c r="F174" s="26"/>
      <c r="G174" s="59"/>
      <c r="H174" s="28">
        <f t="shared" si="38"/>
      </c>
      <c r="I174" s="18">
        <f t="shared" si="37"/>
      </c>
      <c r="J174" s="18">
        <f t="shared" si="39"/>
      </c>
      <c r="K174" s="18">
        <f t="shared" si="39"/>
      </c>
      <c r="L174" s="18">
        <f aca="true" t="shared" si="42" ref="L174:U183">IF($E174=(YEAR+L$2),$D174,"")</f>
      </c>
      <c r="M174" s="18">
        <f t="shared" si="42"/>
      </c>
      <c r="N174" s="18">
        <f t="shared" si="42"/>
      </c>
      <c r="O174" s="18">
        <f t="shared" si="42"/>
      </c>
      <c r="P174" s="18">
        <f t="shared" si="42"/>
      </c>
      <c r="Q174" s="18">
        <f t="shared" si="42"/>
      </c>
      <c r="R174" s="18">
        <f t="shared" si="42"/>
      </c>
      <c r="S174" s="18">
        <f t="shared" si="42"/>
      </c>
      <c r="T174" s="18">
        <f t="shared" si="42"/>
      </c>
      <c r="U174" s="18">
        <f t="shared" si="42"/>
      </c>
      <c r="V174" s="18">
        <f aca="true" t="shared" si="43" ref="V174:AB183">IF($E174=(YEAR+V$2),$D174,"")</f>
      </c>
      <c r="W174" s="18">
        <f t="shared" si="43"/>
      </c>
      <c r="X174" s="18">
        <f t="shared" si="43"/>
      </c>
      <c r="Y174" s="18">
        <f t="shared" si="43"/>
      </c>
      <c r="Z174" s="18">
        <f t="shared" si="43"/>
      </c>
      <c r="AA174" s="18">
        <f t="shared" si="43"/>
      </c>
      <c r="AB174" s="18">
        <f t="shared" si="43"/>
      </c>
    </row>
    <row r="175" spans="2:28" s="1" customFormat="1" ht="12.75">
      <c r="B175" s="62"/>
      <c r="C175" s="62"/>
      <c r="D175" s="63"/>
      <c r="E175" s="62"/>
      <c r="F175" s="26"/>
      <c r="G175" s="59"/>
      <c r="H175" s="28">
        <f t="shared" si="38"/>
      </c>
      <c r="I175" s="18">
        <f t="shared" si="37"/>
      </c>
      <c r="J175" s="18">
        <f t="shared" si="39"/>
      </c>
      <c r="K175" s="18">
        <f t="shared" si="39"/>
      </c>
      <c r="L175" s="18">
        <f t="shared" si="42"/>
      </c>
      <c r="M175" s="18">
        <f t="shared" si="42"/>
      </c>
      <c r="N175" s="18">
        <f t="shared" si="42"/>
      </c>
      <c r="O175" s="18">
        <f t="shared" si="42"/>
      </c>
      <c r="P175" s="18">
        <f t="shared" si="42"/>
      </c>
      <c r="Q175" s="18">
        <f t="shared" si="42"/>
      </c>
      <c r="R175" s="18">
        <f t="shared" si="42"/>
      </c>
      <c r="S175" s="18">
        <f t="shared" si="42"/>
      </c>
      <c r="T175" s="18">
        <f t="shared" si="42"/>
      </c>
      <c r="U175" s="18">
        <f t="shared" si="42"/>
      </c>
      <c r="V175" s="18">
        <f t="shared" si="43"/>
      </c>
      <c r="W175" s="18">
        <f t="shared" si="43"/>
      </c>
      <c r="X175" s="18">
        <f t="shared" si="43"/>
      </c>
      <c r="Y175" s="18">
        <f t="shared" si="43"/>
      </c>
      <c r="Z175" s="18">
        <f t="shared" si="43"/>
      </c>
      <c r="AA175" s="18">
        <f t="shared" si="43"/>
      </c>
      <c r="AB175" s="18">
        <f t="shared" si="43"/>
      </c>
    </row>
    <row r="176" spans="2:28" s="1" customFormat="1" ht="12.75">
      <c r="B176" s="62"/>
      <c r="C176" s="62"/>
      <c r="D176" s="63"/>
      <c r="E176" s="62"/>
      <c r="F176" s="26"/>
      <c r="G176" s="59"/>
      <c r="H176" s="28">
        <f t="shared" si="38"/>
      </c>
      <c r="I176" s="18">
        <f t="shared" si="37"/>
      </c>
      <c r="J176" s="18">
        <f t="shared" si="39"/>
      </c>
      <c r="K176" s="18">
        <f t="shared" si="39"/>
      </c>
      <c r="L176" s="18">
        <f t="shared" si="42"/>
      </c>
      <c r="M176" s="18">
        <f t="shared" si="42"/>
      </c>
      <c r="N176" s="18">
        <f t="shared" si="42"/>
      </c>
      <c r="O176" s="18">
        <f t="shared" si="42"/>
      </c>
      <c r="P176" s="18">
        <f t="shared" si="42"/>
      </c>
      <c r="Q176" s="18">
        <f t="shared" si="42"/>
      </c>
      <c r="R176" s="18">
        <f t="shared" si="42"/>
      </c>
      <c r="S176" s="18">
        <f t="shared" si="42"/>
      </c>
      <c r="T176" s="18">
        <f t="shared" si="42"/>
      </c>
      <c r="U176" s="18">
        <f t="shared" si="42"/>
      </c>
      <c r="V176" s="18">
        <f t="shared" si="43"/>
      </c>
      <c r="W176" s="18">
        <f t="shared" si="43"/>
      </c>
      <c r="X176" s="18">
        <f t="shared" si="43"/>
      </c>
      <c r="Y176" s="18">
        <f t="shared" si="43"/>
      </c>
      <c r="Z176" s="18">
        <f t="shared" si="43"/>
      </c>
      <c r="AA176" s="18">
        <f t="shared" si="43"/>
      </c>
      <c r="AB176" s="18">
        <f t="shared" si="43"/>
      </c>
    </row>
    <row r="177" spans="2:28" s="1" customFormat="1" ht="12.75">
      <c r="B177" s="62"/>
      <c r="C177" s="62"/>
      <c r="D177" s="63"/>
      <c r="E177" s="62"/>
      <c r="F177" s="26"/>
      <c r="G177" s="59"/>
      <c r="H177" s="28">
        <f t="shared" si="38"/>
      </c>
      <c r="I177" s="18">
        <f t="shared" si="37"/>
      </c>
      <c r="J177" s="18">
        <f t="shared" si="39"/>
      </c>
      <c r="K177" s="18">
        <f t="shared" si="39"/>
      </c>
      <c r="L177" s="18">
        <f t="shared" si="42"/>
      </c>
      <c r="M177" s="18">
        <f t="shared" si="42"/>
      </c>
      <c r="N177" s="18">
        <f t="shared" si="42"/>
      </c>
      <c r="O177" s="18">
        <f t="shared" si="42"/>
      </c>
      <c r="P177" s="18">
        <f t="shared" si="42"/>
      </c>
      <c r="Q177" s="18">
        <f t="shared" si="42"/>
      </c>
      <c r="R177" s="18">
        <f t="shared" si="42"/>
      </c>
      <c r="S177" s="18">
        <f t="shared" si="42"/>
      </c>
      <c r="T177" s="18">
        <f t="shared" si="42"/>
      </c>
      <c r="U177" s="18">
        <f t="shared" si="42"/>
      </c>
      <c r="V177" s="18">
        <f t="shared" si="43"/>
      </c>
      <c r="W177" s="18">
        <f t="shared" si="43"/>
      </c>
      <c r="X177" s="18">
        <f t="shared" si="43"/>
      </c>
      <c r="Y177" s="18">
        <f t="shared" si="43"/>
      </c>
      <c r="Z177" s="18">
        <f t="shared" si="43"/>
      </c>
      <c r="AA177" s="18">
        <f t="shared" si="43"/>
      </c>
      <c r="AB177" s="18">
        <f t="shared" si="43"/>
      </c>
    </row>
    <row r="178" spans="2:28" s="1" customFormat="1" ht="12.75">
      <c r="B178" s="62"/>
      <c r="C178" s="62"/>
      <c r="D178" s="63"/>
      <c r="E178" s="62"/>
      <c r="F178" s="26"/>
      <c r="G178" s="59"/>
      <c r="H178" s="28">
        <f t="shared" si="38"/>
      </c>
      <c r="I178" s="18">
        <f t="shared" si="37"/>
      </c>
      <c r="J178" s="18">
        <f t="shared" si="39"/>
      </c>
      <c r="K178" s="18">
        <f t="shared" si="39"/>
      </c>
      <c r="L178" s="18">
        <f t="shared" si="42"/>
      </c>
      <c r="M178" s="18">
        <f t="shared" si="42"/>
      </c>
      <c r="N178" s="18">
        <f t="shared" si="42"/>
      </c>
      <c r="O178" s="18">
        <f t="shared" si="42"/>
      </c>
      <c r="P178" s="18">
        <f t="shared" si="42"/>
      </c>
      <c r="Q178" s="18">
        <f t="shared" si="42"/>
      </c>
      <c r="R178" s="18">
        <f t="shared" si="42"/>
      </c>
      <c r="S178" s="18">
        <f t="shared" si="42"/>
      </c>
      <c r="T178" s="18">
        <f t="shared" si="42"/>
      </c>
      <c r="U178" s="18">
        <f t="shared" si="42"/>
      </c>
      <c r="V178" s="18">
        <f t="shared" si="43"/>
      </c>
      <c r="W178" s="18">
        <f t="shared" si="43"/>
      </c>
      <c r="X178" s="18">
        <f t="shared" si="43"/>
      </c>
      <c r="Y178" s="18">
        <f t="shared" si="43"/>
      </c>
      <c r="Z178" s="18">
        <f t="shared" si="43"/>
      </c>
      <c r="AA178" s="18">
        <f t="shared" si="43"/>
      </c>
      <c r="AB178" s="18">
        <f t="shared" si="43"/>
      </c>
    </row>
    <row r="179" spans="2:28" s="1" customFormat="1" ht="12.75">
      <c r="B179" s="62"/>
      <c r="C179" s="62"/>
      <c r="D179" s="63"/>
      <c r="E179" s="62"/>
      <c r="F179" s="26"/>
      <c r="G179" s="59"/>
      <c r="H179" s="28">
        <f t="shared" si="38"/>
      </c>
      <c r="I179" s="18">
        <f t="shared" si="37"/>
      </c>
      <c r="J179" s="18">
        <f t="shared" si="39"/>
      </c>
      <c r="K179" s="18">
        <f t="shared" si="39"/>
      </c>
      <c r="L179" s="18">
        <f t="shared" si="42"/>
      </c>
      <c r="M179" s="18">
        <f t="shared" si="42"/>
      </c>
      <c r="N179" s="18">
        <f t="shared" si="42"/>
      </c>
      <c r="O179" s="18">
        <f t="shared" si="42"/>
      </c>
      <c r="P179" s="18">
        <f t="shared" si="42"/>
      </c>
      <c r="Q179" s="18">
        <f t="shared" si="42"/>
      </c>
      <c r="R179" s="18">
        <f t="shared" si="42"/>
      </c>
      <c r="S179" s="18">
        <f t="shared" si="42"/>
      </c>
      <c r="T179" s="18">
        <f t="shared" si="42"/>
      </c>
      <c r="U179" s="18">
        <f t="shared" si="42"/>
      </c>
      <c r="V179" s="18">
        <f t="shared" si="43"/>
      </c>
      <c r="W179" s="18">
        <f t="shared" si="43"/>
      </c>
      <c r="X179" s="18">
        <f t="shared" si="43"/>
      </c>
      <c r="Y179" s="18">
        <f t="shared" si="43"/>
      </c>
      <c r="Z179" s="18">
        <f t="shared" si="43"/>
      </c>
      <c r="AA179" s="18">
        <f t="shared" si="43"/>
      </c>
      <c r="AB179" s="18">
        <f t="shared" si="43"/>
      </c>
    </row>
    <row r="180" spans="2:28" s="1" customFormat="1" ht="12.75">
      <c r="B180" s="62"/>
      <c r="C180" s="62"/>
      <c r="D180" s="63"/>
      <c r="E180" s="62"/>
      <c r="F180" s="26"/>
      <c r="G180" s="59"/>
      <c r="H180" s="28">
        <f t="shared" si="38"/>
      </c>
      <c r="I180" s="18">
        <f t="shared" si="37"/>
      </c>
      <c r="J180" s="18">
        <f t="shared" si="39"/>
      </c>
      <c r="K180" s="18">
        <f t="shared" si="39"/>
      </c>
      <c r="L180" s="18">
        <f t="shared" si="42"/>
      </c>
      <c r="M180" s="18">
        <f t="shared" si="42"/>
      </c>
      <c r="N180" s="18">
        <f t="shared" si="42"/>
      </c>
      <c r="O180" s="18">
        <f t="shared" si="42"/>
      </c>
      <c r="P180" s="18">
        <f t="shared" si="42"/>
      </c>
      <c r="Q180" s="18">
        <f t="shared" si="42"/>
      </c>
      <c r="R180" s="18">
        <f t="shared" si="42"/>
      </c>
      <c r="S180" s="18">
        <f t="shared" si="42"/>
      </c>
      <c r="T180" s="18">
        <f t="shared" si="42"/>
      </c>
      <c r="U180" s="18">
        <f t="shared" si="42"/>
      </c>
      <c r="V180" s="18">
        <f t="shared" si="43"/>
      </c>
      <c r="W180" s="18">
        <f t="shared" si="43"/>
      </c>
      <c r="X180" s="18">
        <f t="shared" si="43"/>
      </c>
      <c r="Y180" s="18">
        <f t="shared" si="43"/>
      </c>
      <c r="Z180" s="18">
        <f t="shared" si="43"/>
      </c>
      <c r="AA180" s="18">
        <f t="shared" si="43"/>
      </c>
      <c r="AB180" s="18">
        <f t="shared" si="43"/>
      </c>
    </row>
    <row r="181" spans="2:28" s="1" customFormat="1" ht="12.75">
      <c r="B181" s="62"/>
      <c r="C181" s="62"/>
      <c r="D181" s="63"/>
      <c r="E181" s="62"/>
      <c r="F181" s="26"/>
      <c r="G181" s="59"/>
      <c r="H181" s="28">
        <f t="shared" si="38"/>
      </c>
      <c r="I181" s="18">
        <f t="shared" si="37"/>
      </c>
      <c r="J181" s="18">
        <f aca="true" t="shared" si="44" ref="J181:K203">IF($E181=(YEAR+J$2),$D181,"")</f>
      </c>
      <c r="K181" s="18">
        <f t="shared" si="44"/>
      </c>
      <c r="L181" s="18">
        <f t="shared" si="42"/>
      </c>
      <c r="M181" s="18">
        <f t="shared" si="42"/>
      </c>
      <c r="N181" s="18">
        <f t="shared" si="42"/>
      </c>
      <c r="O181" s="18">
        <f t="shared" si="42"/>
      </c>
      <c r="P181" s="18">
        <f t="shared" si="42"/>
      </c>
      <c r="Q181" s="18">
        <f t="shared" si="42"/>
      </c>
      <c r="R181" s="18">
        <f t="shared" si="42"/>
      </c>
      <c r="S181" s="18">
        <f t="shared" si="42"/>
      </c>
      <c r="T181" s="18">
        <f t="shared" si="42"/>
      </c>
      <c r="U181" s="18">
        <f t="shared" si="42"/>
      </c>
      <c r="V181" s="18">
        <f t="shared" si="43"/>
      </c>
      <c r="W181" s="18">
        <f t="shared" si="43"/>
      </c>
      <c r="X181" s="18">
        <f t="shared" si="43"/>
      </c>
      <c r="Y181" s="18">
        <f t="shared" si="43"/>
      </c>
      <c r="Z181" s="18">
        <f t="shared" si="43"/>
      </c>
      <c r="AA181" s="18">
        <f t="shared" si="43"/>
      </c>
      <c r="AB181" s="18">
        <f t="shared" si="43"/>
      </c>
    </row>
    <row r="182" spans="2:28" s="1" customFormat="1" ht="12.75">
      <c r="B182" s="62"/>
      <c r="C182" s="62"/>
      <c r="D182" s="63"/>
      <c r="E182" s="62"/>
      <c r="F182" s="26"/>
      <c r="G182" s="59"/>
      <c r="H182" s="28">
        <f t="shared" si="38"/>
      </c>
      <c r="I182" s="18">
        <f t="shared" si="37"/>
      </c>
      <c r="J182" s="18">
        <f t="shared" si="44"/>
      </c>
      <c r="K182" s="18">
        <f t="shared" si="44"/>
      </c>
      <c r="L182" s="18">
        <f t="shared" si="42"/>
      </c>
      <c r="M182" s="18">
        <f t="shared" si="42"/>
      </c>
      <c r="N182" s="18">
        <f t="shared" si="42"/>
      </c>
      <c r="O182" s="18">
        <f t="shared" si="42"/>
      </c>
      <c r="P182" s="18">
        <f t="shared" si="42"/>
      </c>
      <c r="Q182" s="18">
        <f t="shared" si="42"/>
      </c>
      <c r="R182" s="18">
        <f t="shared" si="42"/>
      </c>
      <c r="S182" s="18">
        <f t="shared" si="42"/>
      </c>
      <c r="T182" s="18">
        <f t="shared" si="42"/>
      </c>
      <c r="U182" s="18">
        <f t="shared" si="42"/>
      </c>
      <c r="V182" s="18">
        <f t="shared" si="43"/>
      </c>
      <c r="W182" s="18">
        <f t="shared" si="43"/>
      </c>
      <c r="X182" s="18">
        <f t="shared" si="43"/>
      </c>
      <c r="Y182" s="18">
        <f t="shared" si="43"/>
      </c>
      <c r="Z182" s="18">
        <f t="shared" si="43"/>
      </c>
      <c r="AA182" s="18">
        <f t="shared" si="43"/>
      </c>
      <c r="AB182" s="18">
        <f t="shared" si="43"/>
      </c>
    </row>
    <row r="183" spans="2:28" s="1" customFormat="1" ht="12.75">
      <c r="B183" s="62"/>
      <c r="C183" s="62"/>
      <c r="D183" s="63"/>
      <c r="E183" s="62"/>
      <c r="F183" s="26"/>
      <c r="G183" s="59"/>
      <c r="H183" s="28">
        <f t="shared" si="38"/>
      </c>
      <c r="I183" s="18">
        <f t="shared" si="37"/>
      </c>
      <c r="J183" s="18">
        <f t="shared" si="44"/>
      </c>
      <c r="K183" s="18">
        <f t="shared" si="44"/>
      </c>
      <c r="L183" s="18">
        <f t="shared" si="42"/>
      </c>
      <c r="M183" s="18">
        <f t="shared" si="42"/>
      </c>
      <c r="N183" s="18">
        <f t="shared" si="42"/>
      </c>
      <c r="O183" s="18">
        <f t="shared" si="42"/>
      </c>
      <c r="P183" s="18">
        <f t="shared" si="42"/>
      </c>
      <c r="Q183" s="18">
        <f t="shared" si="42"/>
      </c>
      <c r="R183" s="18">
        <f t="shared" si="42"/>
      </c>
      <c r="S183" s="18">
        <f t="shared" si="42"/>
      </c>
      <c r="T183" s="18">
        <f t="shared" si="42"/>
      </c>
      <c r="U183" s="18">
        <f t="shared" si="42"/>
      </c>
      <c r="V183" s="18">
        <f t="shared" si="43"/>
      </c>
      <c r="W183" s="18">
        <f t="shared" si="43"/>
      </c>
      <c r="X183" s="18">
        <f t="shared" si="43"/>
      </c>
      <c r="Y183" s="18">
        <f t="shared" si="43"/>
      </c>
      <c r="Z183" s="18">
        <f t="shared" si="43"/>
      </c>
      <c r="AA183" s="18">
        <f t="shared" si="43"/>
      </c>
      <c r="AB183" s="18">
        <f t="shared" si="43"/>
      </c>
    </row>
    <row r="184" spans="2:28" s="1" customFormat="1" ht="12.75">
      <c r="B184" s="62"/>
      <c r="C184" s="62"/>
      <c r="D184" s="63"/>
      <c r="E184" s="62"/>
      <c r="F184" s="26"/>
      <c r="G184" s="59"/>
      <c r="H184" s="28">
        <f t="shared" si="38"/>
      </c>
      <c r="I184" s="18">
        <f t="shared" si="37"/>
      </c>
      <c r="J184" s="18">
        <f t="shared" si="44"/>
      </c>
      <c r="K184" s="18">
        <f t="shared" si="44"/>
      </c>
      <c r="L184" s="18">
        <f aca="true" t="shared" si="45" ref="L184:U193">IF($E184=(YEAR+L$2),$D184,"")</f>
      </c>
      <c r="M184" s="18">
        <f t="shared" si="45"/>
      </c>
      <c r="N184" s="18">
        <f t="shared" si="45"/>
      </c>
      <c r="O184" s="18">
        <f t="shared" si="45"/>
      </c>
      <c r="P184" s="18">
        <f t="shared" si="45"/>
      </c>
      <c r="Q184" s="18">
        <f t="shared" si="45"/>
      </c>
      <c r="R184" s="18">
        <f t="shared" si="45"/>
      </c>
      <c r="S184" s="18">
        <f t="shared" si="45"/>
      </c>
      <c r="T184" s="18">
        <f t="shared" si="45"/>
      </c>
      <c r="U184" s="18">
        <f t="shared" si="45"/>
      </c>
      <c r="V184" s="18">
        <f aca="true" t="shared" si="46" ref="V184:AB193">IF($E184=(YEAR+V$2),$D184,"")</f>
      </c>
      <c r="W184" s="18">
        <f t="shared" si="46"/>
      </c>
      <c r="X184" s="18">
        <f t="shared" si="46"/>
      </c>
      <c r="Y184" s="18">
        <f t="shared" si="46"/>
      </c>
      <c r="Z184" s="18">
        <f t="shared" si="46"/>
      </c>
      <c r="AA184" s="18">
        <f t="shared" si="46"/>
      </c>
      <c r="AB184" s="18">
        <f t="shared" si="46"/>
      </c>
    </row>
    <row r="185" spans="2:28" s="1" customFormat="1" ht="12.75">
      <c r="B185" s="62"/>
      <c r="C185" s="62"/>
      <c r="D185" s="63"/>
      <c r="E185" s="62"/>
      <c r="F185" s="26"/>
      <c r="G185" s="59"/>
      <c r="H185" s="28">
        <f t="shared" si="38"/>
      </c>
      <c r="I185" s="18">
        <f t="shared" si="37"/>
      </c>
      <c r="J185" s="18">
        <f t="shared" si="44"/>
      </c>
      <c r="K185" s="18">
        <f t="shared" si="44"/>
      </c>
      <c r="L185" s="18">
        <f t="shared" si="45"/>
      </c>
      <c r="M185" s="18">
        <f t="shared" si="45"/>
      </c>
      <c r="N185" s="18">
        <f t="shared" si="45"/>
      </c>
      <c r="O185" s="18">
        <f t="shared" si="45"/>
      </c>
      <c r="P185" s="18">
        <f t="shared" si="45"/>
      </c>
      <c r="Q185" s="18">
        <f t="shared" si="45"/>
      </c>
      <c r="R185" s="18">
        <f t="shared" si="45"/>
      </c>
      <c r="S185" s="18">
        <f t="shared" si="45"/>
      </c>
      <c r="T185" s="18">
        <f t="shared" si="45"/>
      </c>
      <c r="U185" s="18">
        <f t="shared" si="45"/>
      </c>
      <c r="V185" s="18">
        <f t="shared" si="46"/>
      </c>
      <c r="W185" s="18">
        <f t="shared" si="46"/>
      </c>
      <c r="X185" s="18">
        <f t="shared" si="46"/>
      </c>
      <c r="Y185" s="18">
        <f t="shared" si="46"/>
      </c>
      <c r="Z185" s="18">
        <f t="shared" si="46"/>
      </c>
      <c r="AA185" s="18">
        <f t="shared" si="46"/>
      </c>
      <c r="AB185" s="18">
        <f t="shared" si="46"/>
      </c>
    </row>
    <row r="186" spans="2:28" s="1" customFormat="1" ht="12.75">
      <c r="B186" s="62"/>
      <c r="C186" s="62"/>
      <c r="D186" s="63"/>
      <c r="E186" s="62"/>
      <c r="F186" s="26"/>
      <c r="G186" s="59"/>
      <c r="H186" s="28">
        <f t="shared" si="38"/>
      </c>
      <c r="I186" s="18">
        <f t="shared" si="37"/>
      </c>
      <c r="J186" s="18">
        <f t="shared" si="44"/>
      </c>
      <c r="K186" s="18">
        <f t="shared" si="44"/>
      </c>
      <c r="L186" s="18">
        <f t="shared" si="45"/>
      </c>
      <c r="M186" s="18">
        <f t="shared" si="45"/>
      </c>
      <c r="N186" s="18">
        <f t="shared" si="45"/>
      </c>
      <c r="O186" s="18">
        <f t="shared" si="45"/>
      </c>
      <c r="P186" s="18">
        <f t="shared" si="45"/>
      </c>
      <c r="Q186" s="18">
        <f t="shared" si="45"/>
      </c>
      <c r="R186" s="18">
        <f t="shared" si="45"/>
      </c>
      <c r="S186" s="18">
        <f t="shared" si="45"/>
      </c>
      <c r="T186" s="18">
        <f t="shared" si="45"/>
      </c>
      <c r="U186" s="18">
        <f t="shared" si="45"/>
      </c>
      <c r="V186" s="18">
        <f t="shared" si="46"/>
      </c>
      <c r="W186" s="18">
        <f t="shared" si="46"/>
      </c>
      <c r="X186" s="18">
        <f t="shared" si="46"/>
      </c>
      <c r="Y186" s="18">
        <f t="shared" si="46"/>
      </c>
      <c r="Z186" s="18">
        <f t="shared" si="46"/>
      </c>
      <c r="AA186" s="18">
        <f t="shared" si="46"/>
      </c>
      <c r="AB186" s="18">
        <f t="shared" si="46"/>
      </c>
    </row>
    <row r="187" spans="2:28" s="1" customFormat="1" ht="12.75">
      <c r="B187" s="62"/>
      <c r="C187" s="62"/>
      <c r="D187" s="63"/>
      <c r="E187" s="62"/>
      <c r="F187" s="26"/>
      <c r="G187" s="59"/>
      <c r="H187" s="28">
        <f t="shared" si="38"/>
      </c>
      <c r="I187" s="18">
        <f t="shared" si="37"/>
      </c>
      <c r="J187" s="18">
        <f t="shared" si="44"/>
      </c>
      <c r="K187" s="18">
        <f t="shared" si="44"/>
      </c>
      <c r="L187" s="18">
        <f t="shared" si="45"/>
      </c>
      <c r="M187" s="18">
        <f t="shared" si="45"/>
      </c>
      <c r="N187" s="18">
        <f t="shared" si="45"/>
      </c>
      <c r="O187" s="18">
        <f t="shared" si="45"/>
      </c>
      <c r="P187" s="18">
        <f t="shared" si="45"/>
      </c>
      <c r="Q187" s="18">
        <f t="shared" si="45"/>
      </c>
      <c r="R187" s="18">
        <f t="shared" si="45"/>
      </c>
      <c r="S187" s="18">
        <f t="shared" si="45"/>
      </c>
      <c r="T187" s="18">
        <f t="shared" si="45"/>
      </c>
      <c r="U187" s="18">
        <f t="shared" si="45"/>
      </c>
      <c r="V187" s="18">
        <f t="shared" si="46"/>
      </c>
      <c r="W187" s="18">
        <f t="shared" si="46"/>
      </c>
      <c r="X187" s="18">
        <f t="shared" si="46"/>
      </c>
      <c r="Y187" s="18">
        <f t="shared" si="46"/>
      </c>
      <c r="Z187" s="18">
        <f t="shared" si="46"/>
      </c>
      <c r="AA187" s="18">
        <f t="shared" si="46"/>
      </c>
      <c r="AB187" s="18">
        <f t="shared" si="46"/>
      </c>
    </row>
    <row r="188" spans="2:28" s="1" customFormat="1" ht="12.75">
      <c r="B188" s="62"/>
      <c r="C188" s="62"/>
      <c r="D188" s="63"/>
      <c r="E188" s="62"/>
      <c r="F188" s="26"/>
      <c r="G188" s="59"/>
      <c r="H188" s="28">
        <f t="shared" si="38"/>
      </c>
      <c r="I188" s="18">
        <f t="shared" si="37"/>
      </c>
      <c r="J188" s="18">
        <f t="shared" si="44"/>
      </c>
      <c r="K188" s="18">
        <f t="shared" si="44"/>
      </c>
      <c r="L188" s="18">
        <f t="shared" si="45"/>
      </c>
      <c r="M188" s="18">
        <f t="shared" si="45"/>
      </c>
      <c r="N188" s="18">
        <f t="shared" si="45"/>
      </c>
      <c r="O188" s="18">
        <f t="shared" si="45"/>
      </c>
      <c r="P188" s="18">
        <f t="shared" si="45"/>
      </c>
      <c r="Q188" s="18">
        <f t="shared" si="45"/>
      </c>
      <c r="R188" s="18">
        <f t="shared" si="45"/>
      </c>
      <c r="S188" s="18">
        <f t="shared" si="45"/>
      </c>
      <c r="T188" s="18">
        <f t="shared" si="45"/>
      </c>
      <c r="U188" s="18">
        <f t="shared" si="45"/>
      </c>
      <c r="V188" s="18">
        <f t="shared" si="46"/>
      </c>
      <c r="W188" s="18">
        <f t="shared" si="46"/>
      </c>
      <c r="X188" s="18">
        <f t="shared" si="46"/>
      </c>
      <c r="Y188" s="18">
        <f t="shared" si="46"/>
      </c>
      <c r="Z188" s="18">
        <f t="shared" si="46"/>
      </c>
      <c r="AA188" s="18">
        <f t="shared" si="46"/>
      </c>
      <c r="AB188" s="18">
        <f t="shared" si="46"/>
      </c>
    </row>
    <row r="189" spans="2:28" s="1" customFormat="1" ht="12.75">
      <c r="B189" s="62"/>
      <c r="C189" s="62"/>
      <c r="D189" s="63"/>
      <c r="E189" s="62"/>
      <c r="F189" s="26"/>
      <c r="G189" s="59"/>
      <c r="H189" s="28">
        <f t="shared" si="38"/>
      </c>
      <c r="I189" s="18">
        <f t="shared" si="37"/>
      </c>
      <c r="J189" s="18">
        <f t="shared" si="44"/>
      </c>
      <c r="K189" s="18">
        <f t="shared" si="44"/>
      </c>
      <c r="L189" s="18">
        <f t="shared" si="45"/>
      </c>
      <c r="M189" s="18">
        <f t="shared" si="45"/>
      </c>
      <c r="N189" s="18">
        <f t="shared" si="45"/>
      </c>
      <c r="O189" s="18">
        <f t="shared" si="45"/>
      </c>
      <c r="P189" s="18">
        <f t="shared" si="45"/>
      </c>
      <c r="Q189" s="18">
        <f t="shared" si="45"/>
      </c>
      <c r="R189" s="18">
        <f t="shared" si="45"/>
      </c>
      <c r="S189" s="18">
        <f t="shared" si="45"/>
      </c>
      <c r="T189" s="18">
        <f t="shared" si="45"/>
      </c>
      <c r="U189" s="18">
        <f t="shared" si="45"/>
      </c>
      <c r="V189" s="18">
        <f t="shared" si="46"/>
      </c>
      <c r="W189" s="18">
        <f t="shared" si="46"/>
      </c>
      <c r="X189" s="18">
        <f t="shared" si="46"/>
      </c>
      <c r="Y189" s="18">
        <f t="shared" si="46"/>
      </c>
      <c r="Z189" s="18">
        <f t="shared" si="46"/>
      </c>
      <c r="AA189" s="18">
        <f t="shared" si="46"/>
      </c>
      <c r="AB189" s="18">
        <f t="shared" si="46"/>
      </c>
    </row>
    <row r="190" spans="2:28" s="1" customFormat="1" ht="12.75">
      <c r="B190" s="62"/>
      <c r="C190" s="62"/>
      <c r="D190" s="63"/>
      <c r="E190" s="62"/>
      <c r="F190" s="26"/>
      <c r="G190" s="59"/>
      <c r="H190" s="28">
        <f t="shared" si="38"/>
      </c>
      <c r="I190" s="18">
        <f t="shared" si="37"/>
      </c>
      <c r="J190" s="18">
        <f t="shared" si="44"/>
      </c>
      <c r="K190" s="18">
        <f t="shared" si="44"/>
      </c>
      <c r="L190" s="18">
        <f t="shared" si="45"/>
      </c>
      <c r="M190" s="18">
        <f t="shared" si="45"/>
      </c>
      <c r="N190" s="18">
        <f t="shared" si="45"/>
      </c>
      <c r="O190" s="18">
        <f t="shared" si="45"/>
      </c>
      <c r="P190" s="18">
        <f t="shared" si="45"/>
      </c>
      <c r="Q190" s="18">
        <f t="shared" si="45"/>
      </c>
      <c r="R190" s="18">
        <f t="shared" si="45"/>
      </c>
      <c r="S190" s="18">
        <f t="shared" si="45"/>
      </c>
      <c r="T190" s="18">
        <f t="shared" si="45"/>
      </c>
      <c r="U190" s="18">
        <f t="shared" si="45"/>
      </c>
      <c r="V190" s="18">
        <f t="shared" si="46"/>
      </c>
      <c r="W190" s="18">
        <f t="shared" si="46"/>
      </c>
      <c r="X190" s="18">
        <f t="shared" si="46"/>
      </c>
      <c r="Y190" s="18">
        <f t="shared" si="46"/>
      </c>
      <c r="Z190" s="18">
        <f t="shared" si="46"/>
      </c>
      <c r="AA190" s="18">
        <f t="shared" si="46"/>
      </c>
      <c r="AB190" s="18">
        <f t="shared" si="46"/>
      </c>
    </row>
    <row r="191" spans="2:28" s="1" customFormat="1" ht="12.75">
      <c r="B191" s="62"/>
      <c r="C191" s="62"/>
      <c r="D191" s="63"/>
      <c r="E191" s="62"/>
      <c r="F191" s="26"/>
      <c r="G191" s="59"/>
      <c r="H191" s="28">
        <f t="shared" si="38"/>
      </c>
      <c r="I191" s="18">
        <f aca="true" t="shared" si="47" ref="I191:I203">IF($E191=(YEAR+I$2),$D191,"")</f>
      </c>
      <c r="J191" s="18">
        <f t="shared" si="44"/>
      </c>
      <c r="K191" s="18">
        <f t="shared" si="44"/>
      </c>
      <c r="L191" s="18">
        <f t="shared" si="45"/>
      </c>
      <c r="M191" s="18">
        <f t="shared" si="45"/>
      </c>
      <c r="N191" s="18">
        <f t="shared" si="45"/>
      </c>
      <c r="O191" s="18">
        <f t="shared" si="45"/>
      </c>
      <c r="P191" s="18">
        <f t="shared" si="45"/>
      </c>
      <c r="Q191" s="18">
        <f t="shared" si="45"/>
      </c>
      <c r="R191" s="18">
        <f t="shared" si="45"/>
      </c>
      <c r="S191" s="18">
        <f t="shared" si="45"/>
      </c>
      <c r="T191" s="18">
        <f t="shared" si="45"/>
      </c>
      <c r="U191" s="18">
        <f t="shared" si="45"/>
      </c>
      <c r="V191" s="18">
        <f t="shared" si="46"/>
      </c>
      <c r="W191" s="18">
        <f t="shared" si="46"/>
      </c>
      <c r="X191" s="18">
        <f t="shared" si="46"/>
      </c>
      <c r="Y191" s="18">
        <f t="shared" si="46"/>
      </c>
      <c r="Z191" s="18">
        <f t="shared" si="46"/>
      </c>
      <c r="AA191" s="18">
        <f t="shared" si="46"/>
      </c>
      <c r="AB191" s="18">
        <f t="shared" si="46"/>
      </c>
    </row>
    <row r="192" spans="2:28" s="1" customFormat="1" ht="12.75">
      <c r="B192" s="62"/>
      <c r="C192" s="62"/>
      <c r="D192" s="63"/>
      <c r="E192" s="62"/>
      <c r="F192" s="26"/>
      <c r="G192" s="59"/>
      <c r="H192" s="28">
        <f aca="true" t="shared" si="48" ref="H192:H203">IF($E192=(YEAR+H$2),$D192,"")</f>
      </c>
      <c r="I192" s="18">
        <f t="shared" si="47"/>
      </c>
      <c r="J192" s="18">
        <f t="shared" si="44"/>
      </c>
      <c r="K192" s="18">
        <f t="shared" si="44"/>
      </c>
      <c r="L192" s="18">
        <f t="shared" si="45"/>
      </c>
      <c r="M192" s="18">
        <f t="shared" si="45"/>
      </c>
      <c r="N192" s="18">
        <f t="shared" si="45"/>
      </c>
      <c r="O192" s="18">
        <f t="shared" si="45"/>
      </c>
      <c r="P192" s="18">
        <f t="shared" si="45"/>
      </c>
      <c r="Q192" s="18">
        <f t="shared" si="45"/>
      </c>
      <c r="R192" s="18">
        <f t="shared" si="45"/>
      </c>
      <c r="S192" s="18">
        <f t="shared" si="45"/>
      </c>
      <c r="T192" s="18">
        <f t="shared" si="45"/>
      </c>
      <c r="U192" s="18">
        <f t="shared" si="45"/>
      </c>
      <c r="V192" s="18">
        <f t="shared" si="46"/>
      </c>
      <c r="W192" s="18">
        <f t="shared" si="46"/>
      </c>
      <c r="X192" s="18">
        <f t="shared" si="46"/>
      </c>
      <c r="Y192" s="18">
        <f t="shared" si="46"/>
      </c>
      <c r="Z192" s="18">
        <f t="shared" si="46"/>
      </c>
      <c r="AA192" s="18">
        <f t="shared" si="46"/>
      </c>
      <c r="AB192" s="18">
        <f t="shared" si="46"/>
      </c>
    </row>
    <row r="193" spans="2:28" s="1" customFormat="1" ht="12.75">
      <c r="B193" s="62"/>
      <c r="C193" s="62"/>
      <c r="D193" s="63"/>
      <c r="E193" s="62"/>
      <c r="F193" s="26"/>
      <c r="G193" s="59"/>
      <c r="H193" s="28">
        <f t="shared" si="48"/>
      </c>
      <c r="I193" s="18">
        <f t="shared" si="47"/>
      </c>
      <c r="J193" s="18">
        <f t="shared" si="44"/>
      </c>
      <c r="K193" s="18">
        <f t="shared" si="44"/>
      </c>
      <c r="L193" s="18">
        <f t="shared" si="45"/>
      </c>
      <c r="M193" s="18">
        <f t="shared" si="45"/>
      </c>
      <c r="N193" s="18">
        <f t="shared" si="45"/>
      </c>
      <c r="O193" s="18">
        <f t="shared" si="45"/>
      </c>
      <c r="P193" s="18">
        <f t="shared" si="45"/>
      </c>
      <c r="Q193" s="18">
        <f t="shared" si="45"/>
      </c>
      <c r="R193" s="18">
        <f t="shared" si="45"/>
      </c>
      <c r="S193" s="18">
        <f t="shared" si="45"/>
      </c>
      <c r="T193" s="18">
        <f t="shared" si="45"/>
      </c>
      <c r="U193" s="18">
        <f t="shared" si="45"/>
      </c>
      <c r="V193" s="18">
        <f t="shared" si="46"/>
      </c>
      <c r="W193" s="18">
        <f t="shared" si="46"/>
      </c>
      <c r="X193" s="18">
        <f t="shared" si="46"/>
      </c>
      <c r="Y193" s="18">
        <f t="shared" si="46"/>
      </c>
      <c r="Z193" s="18">
        <f t="shared" si="46"/>
      </c>
      <c r="AA193" s="18">
        <f t="shared" si="46"/>
      </c>
      <c r="AB193" s="18">
        <f t="shared" si="46"/>
      </c>
    </row>
    <row r="194" spans="2:28" s="1" customFormat="1" ht="12.75">
      <c r="B194" s="62"/>
      <c r="C194" s="62"/>
      <c r="D194" s="63"/>
      <c r="E194" s="62"/>
      <c r="F194" s="26"/>
      <c r="G194" s="59"/>
      <c r="H194" s="28">
        <f t="shared" si="48"/>
      </c>
      <c r="I194" s="18">
        <f t="shared" si="47"/>
      </c>
      <c r="J194" s="18">
        <f t="shared" si="44"/>
      </c>
      <c r="K194" s="18">
        <f t="shared" si="44"/>
      </c>
      <c r="L194" s="18">
        <f aca="true" t="shared" si="49" ref="L194:U203">IF($E194=(YEAR+L$2),$D194,"")</f>
      </c>
      <c r="M194" s="18">
        <f t="shared" si="49"/>
      </c>
      <c r="N194" s="18">
        <f t="shared" si="49"/>
      </c>
      <c r="O194" s="18">
        <f t="shared" si="49"/>
      </c>
      <c r="P194" s="18">
        <f t="shared" si="49"/>
      </c>
      <c r="Q194" s="18">
        <f t="shared" si="49"/>
      </c>
      <c r="R194" s="18">
        <f t="shared" si="49"/>
      </c>
      <c r="S194" s="18">
        <f t="shared" si="49"/>
      </c>
      <c r="T194" s="18">
        <f t="shared" si="49"/>
      </c>
      <c r="U194" s="18">
        <f t="shared" si="49"/>
      </c>
      <c r="V194" s="18">
        <f aca="true" t="shared" si="50" ref="V194:AB203">IF($E194=(YEAR+V$2),$D194,"")</f>
      </c>
      <c r="W194" s="18">
        <f t="shared" si="50"/>
      </c>
      <c r="X194" s="18">
        <f t="shared" si="50"/>
      </c>
      <c r="Y194" s="18">
        <f t="shared" si="50"/>
      </c>
      <c r="Z194" s="18">
        <f t="shared" si="50"/>
      </c>
      <c r="AA194" s="18">
        <f t="shared" si="50"/>
      </c>
      <c r="AB194" s="18">
        <f t="shared" si="50"/>
      </c>
    </row>
    <row r="195" spans="2:28" s="1" customFormat="1" ht="12.75">
      <c r="B195" s="62"/>
      <c r="C195" s="62"/>
      <c r="D195" s="63"/>
      <c r="E195" s="62"/>
      <c r="F195" s="26"/>
      <c r="G195" s="59"/>
      <c r="H195" s="28">
        <f t="shared" si="48"/>
      </c>
      <c r="I195" s="18">
        <f t="shared" si="47"/>
      </c>
      <c r="J195" s="18">
        <f t="shared" si="44"/>
      </c>
      <c r="K195" s="18">
        <f t="shared" si="44"/>
      </c>
      <c r="L195" s="18">
        <f t="shared" si="49"/>
      </c>
      <c r="M195" s="18">
        <f t="shared" si="49"/>
      </c>
      <c r="N195" s="18">
        <f t="shared" si="49"/>
      </c>
      <c r="O195" s="18">
        <f t="shared" si="49"/>
      </c>
      <c r="P195" s="18">
        <f t="shared" si="49"/>
      </c>
      <c r="Q195" s="18">
        <f t="shared" si="49"/>
      </c>
      <c r="R195" s="18">
        <f t="shared" si="49"/>
      </c>
      <c r="S195" s="18">
        <f t="shared" si="49"/>
      </c>
      <c r="T195" s="18">
        <f t="shared" si="49"/>
      </c>
      <c r="U195" s="18">
        <f t="shared" si="49"/>
      </c>
      <c r="V195" s="18">
        <f t="shared" si="50"/>
      </c>
      <c r="W195" s="18">
        <f t="shared" si="50"/>
      </c>
      <c r="X195" s="18">
        <f t="shared" si="50"/>
      </c>
      <c r="Y195" s="18">
        <f t="shared" si="50"/>
      </c>
      <c r="Z195" s="18">
        <f t="shared" si="50"/>
      </c>
      <c r="AA195" s="18">
        <f t="shared" si="50"/>
      </c>
      <c r="AB195" s="18">
        <f t="shared" si="50"/>
      </c>
    </row>
    <row r="196" spans="2:28" s="1" customFormat="1" ht="12.75">
      <c r="B196" s="62"/>
      <c r="C196" s="62"/>
      <c r="D196" s="63"/>
      <c r="E196" s="62"/>
      <c r="F196" s="26"/>
      <c r="G196" s="59"/>
      <c r="H196" s="28">
        <f t="shared" si="48"/>
      </c>
      <c r="I196" s="18">
        <f t="shared" si="47"/>
      </c>
      <c r="J196" s="18">
        <f t="shared" si="44"/>
      </c>
      <c r="K196" s="18">
        <f t="shared" si="44"/>
      </c>
      <c r="L196" s="18">
        <f t="shared" si="49"/>
      </c>
      <c r="M196" s="18">
        <f t="shared" si="49"/>
      </c>
      <c r="N196" s="18">
        <f t="shared" si="49"/>
      </c>
      <c r="O196" s="18">
        <f t="shared" si="49"/>
      </c>
      <c r="P196" s="18">
        <f t="shared" si="49"/>
      </c>
      <c r="Q196" s="18">
        <f t="shared" si="49"/>
      </c>
      <c r="R196" s="18">
        <f t="shared" si="49"/>
      </c>
      <c r="S196" s="18">
        <f t="shared" si="49"/>
      </c>
      <c r="T196" s="18">
        <f t="shared" si="49"/>
      </c>
      <c r="U196" s="18">
        <f t="shared" si="49"/>
      </c>
      <c r="V196" s="18">
        <f t="shared" si="50"/>
      </c>
      <c r="W196" s="18">
        <f t="shared" si="50"/>
      </c>
      <c r="X196" s="18">
        <f t="shared" si="50"/>
      </c>
      <c r="Y196" s="18">
        <f t="shared" si="50"/>
      </c>
      <c r="Z196" s="18">
        <f t="shared" si="50"/>
      </c>
      <c r="AA196" s="18">
        <f t="shared" si="50"/>
      </c>
      <c r="AB196" s="18">
        <f t="shared" si="50"/>
      </c>
    </row>
    <row r="197" spans="2:28" s="1" customFormat="1" ht="12.75">
      <c r="B197" s="62"/>
      <c r="C197" s="62"/>
      <c r="D197" s="63"/>
      <c r="E197" s="62"/>
      <c r="F197" s="26"/>
      <c r="G197" s="59"/>
      <c r="H197" s="28">
        <f t="shared" si="48"/>
      </c>
      <c r="I197" s="18">
        <f t="shared" si="47"/>
      </c>
      <c r="J197" s="18">
        <f t="shared" si="44"/>
      </c>
      <c r="K197" s="18">
        <f t="shared" si="44"/>
      </c>
      <c r="L197" s="18">
        <f t="shared" si="49"/>
      </c>
      <c r="M197" s="18">
        <f t="shared" si="49"/>
      </c>
      <c r="N197" s="18">
        <f t="shared" si="49"/>
      </c>
      <c r="O197" s="18">
        <f t="shared" si="49"/>
      </c>
      <c r="P197" s="18">
        <f t="shared" si="49"/>
      </c>
      <c r="Q197" s="18">
        <f t="shared" si="49"/>
      </c>
      <c r="R197" s="18">
        <f t="shared" si="49"/>
      </c>
      <c r="S197" s="18">
        <f t="shared" si="49"/>
      </c>
      <c r="T197" s="18">
        <f t="shared" si="49"/>
      </c>
      <c r="U197" s="18">
        <f t="shared" si="49"/>
      </c>
      <c r="V197" s="18">
        <f t="shared" si="50"/>
      </c>
      <c r="W197" s="18">
        <f t="shared" si="50"/>
      </c>
      <c r="X197" s="18">
        <f t="shared" si="50"/>
      </c>
      <c r="Y197" s="18">
        <f t="shared" si="50"/>
      </c>
      <c r="Z197" s="18">
        <f t="shared" si="50"/>
      </c>
      <c r="AA197" s="18">
        <f t="shared" si="50"/>
      </c>
      <c r="AB197" s="18">
        <f t="shared" si="50"/>
      </c>
    </row>
    <row r="198" spans="2:28" s="1" customFormat="1" ht="12.75">
      <c r="B198" s="62"/>
      <c r="C198" s="62"/>
      <c r="D198" s="63"/>
      <c r="E198" s="62"/>
      <c r="F198" s="26"/>
      <c r="G198" s="59"/>
      <c r="H198" s="28">
        <f t="shared" si="48"/>
      </c>
      <c r="I198" s="18">
        <f t="shared" si="47"/>
      </c>
      <c r="J198" s="18">
        <f t="shared" si="44"/>
      </c>
      <c r="K198" s="18">
        <f t="shared" si="44"/>
      </c>
      <c r="L198" s="18">
        <f t="shared" si="49"/>
      </c>
      <c r="M198" s="18">
        <f t="shared" si="49"/>
      </c>
      <c r="N198" s="18">
        <f t="shared" si="49"/>
      </c>
      <c r="O198" s="18">
        <f t="shared" si="49"/>
      </c>
      <c r="P198" s="18">
        <f t="shared" si="49"/>
      </c>
      <c r="Q198" s="18">
        <f t="shared" si="49"/>
      </c>
      <c r="R198" s="18">
        <f t="shared" si="49"/>
      </c>
      <c r="S198" s="18">
        <f t="shared" si="49"/>
      </c>
      <c r="T198" s="18">
        <f t="shared" si="49"/>
      </c>
      <c r="U198" s="18">
        <f t="shared" si="49"/>
      </c>
      <c r="V198" s="18">
        <f t="shared" si="50"/>
      </c>
      <c r="W198" s="18">
        <f t="shared" si="50"/>
      </c>
      <c r="X198" s="18">
        <f t="shared" si="50"/>
      </c>
      <c r="Y198" s="18">
        <f t="shared" si="50"/>
      </c>
      <c r="Z198" s="18">
        <f t="shared" si="50"/>
      </c>
      <c r="AA198" s="18">
        <f t="shared" si="50"/>
      </c>
      <c r="AB198" s="18">
        <f t="shared" si="50"/>
      </c>
    </row>
    <row r="199" spans="2:28" s="1" customFormat="1" ht="12.75">
      <c r="B199" s="62"/>
      <c r="C199" s="62"/>
      <c r="D199" s="63"/>
      <c r="E199" s="62"/>
      <c r="F199" s="26"/>
      <c r="G199" s="59"/>
      <c r="H199" s="28">
        <f t="shared" si="48"/>
      </c>
      <c r="I199" s="18">
        <f t="shared" si="47"/>
      </c>
      <c r="J199" s="18">
        <f t="shared" si="44"/>
      </c>
      <c r="K199" s="18">
        <f t="shared" si="44"/>
      </c>
      <c r="L199" s="18">
        <f t="shared" si="49"/>
      </c>
      <c r="M199" s="18">
        <f t="shared" si="49"/>
      </c>
      <c r="N199" s="18">
        <f t="shared" si="49"/>
      </c>
      <c r="O199" s="18">
        <f t="shared" si="49"/>
      </c>
      <c r="P199" s="18">
        <f t="shared" si="49"/>
      </c>
      <c r="Q199" s="18">
        <f t="shared" si="49"/>
      </c>
      <c r="R199" s="18">
        <f t="shared" si="49"/>
      </c>
      <c r="S199" s="18">
        <f t="shared" si="49"/>
      </c>
      <c r="T199" s="18">
        <f t="shared" si="49"/>
      </c>
      <c r="U199" s="18">
        <f t="shared" si="49"/>
      </c>
      <c r="V199" s="18">
        <f t="shared" si="50"/>
      </c>
      <c r="W199" s="18">
        <f t="shared" si="50"/>
      </c>
      <c r="X199" s="18">
        <f t="shared" si="50"/>
      </c>
      <c r="Y199" s="18">
        <f t="shared" si="50"/>
      </c>
      <c r="Z199" s="18">
        <f t="shared" si="50"/>
      </c>
      <c r="AA199" s="18">
        <f t="shared" si="50"/>
      </c>
      <c r="AB199" s="18">
        <f t="shared" si="50"/>
      </c>
    </row>
    <row r="200" spans="2:28" s="1" customFormat="1" ht="12.75">
      <c r="B200" s="62"/>
      <c r="C200" s="62"/>
      <c r="D200" s="63"/>
      <c r="E200" s="62"/>
      <c r="F200" s="26"/>
      <c r="G200" s="59"/>
      <c r="H200" s="28">
        <f t="shared" si="48"/>
      </c>
      <c r="I200" s="18">
        <f t="shared" si="47"/>
      </c>
      <c r="J200" s="18">
        <f t="shared" si="44"/>
      </c>
      <c r="K200" s="18">
        <f t="shared" si="44"/>
      </c>
      <c r="L200" s="18">
        <f t="shared" si="49"/>
      </c>
      <c r="M200" s="18">
        <f t="shared" si="49"/>
      </c>
      <c r="N200" s="18">
        <f t="shared" si="49"/>
      </c>
      <c r="O200" s="18">
        <f t="shared" si="49"/>
      </c>
      <c r="P200" s="18">
        <f t="shared" si="49"/>
      </c>
      <c r="Q200" s="18">
        <f t="shared" si="49"/>
      </c>
      <c r="R200" s="18">
        <f t="shared" si="49"/>
      </c>
      <c r="S200" s="18">
        <f t="shared" si="49"/>
      </c>
      <c r="T200" s="18">
        <f t="shared" si="49"/>
      </c>
      <c r="U200" s="18">
        <f t="shared" si="49"/>
      </c>
      <c r="V200" s="18">
        <f t="shared" si="50"/>
      </c>
      <c r="W200" s="18">
        <f t="shared" si="50"/>
      </c>
      <c r="X200" s="18">
        <f t="shared" si="50"/>
      </c>
      <c r="Y200" s="18">
        <f t="shared" si="50"/>
      </c>
      <c r="Z200" s="18">
        <f t="shared" si="50"/>
      </c>
      <c r="AA200" s="18">
        <f t="shared" si="50"/>
      </c>
      <c r="AB200" s="18">
        <f t="shared" si="50"/>
      </c>
    </row>
    <row r="201" spans="2:28" s="1" customFormat="1" ht="12.75">
      <c r="B201" s="62"/>
      <c r="C201" s="62"/>
      <c r="D201" s="63"/>
      <c r="E201" s="62"/>
      <c r="F201" s="26"/>
      <c r="G201" s="59"/>
      <c r="H201" s="28">
        <f t="shared" si="48"/>
      </c>
      <c r="I201" s="18">
        <f t="shared" si="47"/>
      </c>
      <c r="J201" s="18">
        <f t="shared" si="44"/>
      </c>
      <c r="K201" s="18">
        <f t="shared" si="44"/>
      </c>
      <c r="L201" s="18">
        <f t="shared" si="49"/>
      </c>
      <c r="M201" s="18">
        <f t="shared" si="49"/>
      </c>
      <c r="N201" s="18">
        <f t="shared" si="49"/>
      </c>
      <c r="O201" s="18">
        <f t="shared" si="49"/>
      </c>
      <c r="P201" s="18">
        <f t="shared" si="49"/>
      </c>
      <c r="Q201" s="18">
        <f t="shared" si="49"/>
      </c>
      <c r="R201" s="18">
        <f t="shared" si="49"/>
      </c>
      <c r="S201" s="18">
        <f t="shared" si="49"/>
      </c>
      <c r="T201" s="18">
        <f t="shared" si="49"/>
      </c>
      <c r="U201" s="18">
        <f t="shared" si="49"/>
      </c>
      <c r="V201" s="18">
        <f t="shared" si="50"/>
      </c>
      <c r="W201" s="18">
        <f t="shared" si="50"/>
      </c>
      <c r="X201" s="18">
        <f t="shared" si="50"/>
      </c>
      <c r="Y201" s="18">
        <f t="shared" si="50"/>
      </c>
      <c r="Z201" s="18">
        <f t="shared" si="50"/>
      </c>
      <c r="AA201" s="18">
        <f t="shared" si="50"/>
      </c>
      <c r="AB201" s="18">
        <f t="shared" si="50"/>
      </c>
    </row>
    <row r="202" spans="2:28" s="1" customFormat="1" ht="12.75">
      <c r="B202" s="62"/>
      <c r="C202" s="62"/>
      <c r="D202" s="63"/>
      <c r="E202" s="62"/>
      <c r="F202" s="26"/>
      <c r="G202" s="59"/>
      <c r="H202" s="28">
        <f t="shared" si="48"/>
      </c>
      <c r="I202" s="18">
        <f t="shared" si="47"/>
      </c>
      <c r="J202" s="18">
        <f t="shared" si="44"/>
      </c>
      <c r="K202" s="18">
        <f t="shared" si="44"/>
      </c>
      <c r="L202" s="18">
        <f t="shared" si="49"/>
      </c>
      <c r="M202" s="18">
        <f t="shared" si="49"/>
      </c>
      <c r="N202" s="18">
        <f t="shared" si="49"/>
      </c>
      <c r="O202" s="18">
        <f t="shared" si="49"/>
      </c>
      <c r="P202" s="18">
        <f t="shared" si="49"/>
      </c>
      <c r="Q202" s="18">
        <f t="shared" si="49"/>
      </c>
      <c r="R202" s="18">
        <f t="shared" si="49"/>
      </c>
      <c r="S202" s="18">
        <f t="shared" si="49"/>
      </c>
      <c r="T202" s="18">
        <f t="shared" si="49"/>
      </c>
      <c r="U202" s="18">
        <f t="shared" si="49"/>
      </c>
      <c r="V202" s="18">
        <f t="shared" si="50"/>
      </c>
      <c r="W202" s="18">
        <f t="shared" si="50"/>
      </c>
      <c r="X202" s="18">
        <f t="shared" si="50"/>
      </c>
      <c r="Y202" s="18">
        <f t="shared" si="50"/>
      </c>
      <c r="Z202" s="18">
        <f t="shared" si="50"/>
      </c>
      <c r="AA202" s="18">
        <f t="shared" si="50"/>
      </c>
      <c r="AB202" s="18">
        <f t="shared" si="50"/>
      </c>
    </row>
    <row r="203" spans="2:28" s="1" customFormat="1" ht="12.75">
      <c r="B203" s="62"/>
      <c r="C203" s="62"/>
      <c r="D203" s="63"/>
      <c r="E203" s="62"/>
      <c r="F203" s="26"/>
      <c r="G203" s="59"/>
      <c r="H203" s="28">
        <f t="shared" si="48"/>
      </c>
      <c r="I203" s="18">
        <f t="shared" si="47"/>
      </c>
      <c r="J203" s="18">
        <f t="shared" si="44"/>
      </c>
      <c r="K203" s="18">
        <f t="shared" si="44"/>
      </c>
      <c r="L203" s="18">
        <f t="shared" si="49"/>
      </c>
      <c r="M203" s="18">
        <f t="shared" si="49"/>
      </c>
      <c r="N203" s="18">
        <f t="shared" si="49"/>
      </c>
      <c r="O203" s="18">
        <f t="shared" si="49"/>
      </c>
      <c r="P203" s="18">
        <f t="shared" si="49"/>
      </c>
      <c r="Q203" s="18">
        <f t="shared" si="49"/>
      </c>
      <c r="R203" s="18">
        <f t="shared" si="49"/>
      </c>
      <c r="S203" s="18">
        <f t="shared" si="49"/>
      </c>
      <c r="T203" s="18">
        <f t="shared" si="49"/>
      </c>
      <c r="U203" s="18">
        <f t="shared" si="49"/>
      </c>
      <c r="V203" s="18">
        <f t="shared" si="50"/>
      </c>
      <c r="W203" s="18">
        <f t="shared" si="50"/>
      </c>
      <c r="X203" s="18">
        <f t="shared" si="50"/>
      </c>
      <c r="Y203" s="18">
        <f t="shared" si="50"/>
      </c>
      <c r="Z203" s="18">
        <f t="shared" si="50"/>
      </c>
      <c r="AA203" s="18">
        <f t="shared" si="50"/>
      </c>
      <c r="AB203" s="18">
        <f t="shared" si="50"/>
      </c>
    </row>
    <row r="204" spans="2:28" s="1" customFormat="1" ht="12.75">
      <c r="B204" s="64" t="s">
        <v>318</v>
      </c>
      <c r="C204" s="64"/>
      <c r="D204" s="66">
        <f>SUM(D8:D203)</f>
        <v>46985044</v>
      </c>
      <c r="E204" s="64"/>
      <c r="F204" s="67"/>
      <c r="G204" s="106"/>
      <c r="H204" s="66">
        <f aca="true" t="shared" si="51" ref="H204:AB204">SUM(H8:H203)</f>
        <v>6888070</v>
      </c>
      <c r="I204" s="66">
        <f t="shared" si="51"/>
        <v>2615943</v>
      </c>
      <c r="J204" s="66">
        <f t="shared" si="51"/>
        <v>8183953</v>
      </c>
      <c r="K204" s="66">
        <f t="shared" si="51"/>
        <v>5386703</v>
      </c>
      <c r="L204" s="66">
        <f t="shared" si="51"/>
        <v>4199845</v>
      </c>
      <c r="M204" s="66">
        <f t="shared" si="51"/>
        <v>5150970</v>
      </c>
      <c r="N204" s="66">
        <f t="shared" si="51"/>
        <v>6381336</v>
      </c>
      <c r="O204" s="66">
        <f t="shared" si="51"/>
        <v>7198721</v>
      </c>
      <c r="P204" s="66">
        <f t="shared" si="51"/>
        <v>0</v>
      </c>
      <c r="Q204" s="66">
        <f t="shared" si="51"/>
        <v>302000</v>
      </c>
      <c r="R204" s="66">
        <f t="shared" si="51"/>
        <v>114373</v>
      </c>
      <c r="S204" s="66">
        <f t="shared" si="51"/>
        <v>0</v>
      </c>
      <c r="T204" s="66">
        <f t="shared" si="51"/>
        <v>0</v>
      </c>
      <c r="U204" s="66">
        <f t="shared" si="51"/>
        <v>416625</v>
      </c>
      <c r="V204" s="66">
        <f t="shared" si="51"/>
        <v>27517</v>
      </c>
      <c r="W204" s="66">
        <f t="shared" si="51"/>
        <v>10800</v>
      </c>
      <c r="X204" s="66">
        <f t="shared" si="51"/>
        <v>3606</v>
      </c>
      <c r="Y204" s="66">
        <f t="shared" si="51"/>
        <v>0</v>
      </c>
      <c r="Z204" s="66">
        <f t="shared" si="51"/>
        <v>0</v>
      </c>
      <c r="AA204" s="66">
        <f t="shared" si="51"/>
        <v>37123</v>
      </c>
      <c r="AB204" s="66">
        <f t="shared" si="51"/>
        <v>10867</v>
      </c>
    </row>
    <row r="205" s="1" customFormat="1" ht="12.75">
      <c r="D205" s="4"/>
    </row>
    <row r="206" spans="4:21" s="1" customFormat="1" ht="12.75">
      <c r="D206" s="4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</row>
    <row r="207" s="1" customFormat="1" ht="12.75">
      <c r="D207" s="4"/>
    </row>
    <row r="208" spans="2:21" s="1" customFormat="1" ht="12.75">
      <c r="B208" s="33" t="s">
        <v>238</v>
      </c>
      <c r="D208" s="4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</row>
    <row r="209" spans="1:10" s="1" customFormat="1" ht="12.75">
      <c r="A209" s="72">
        <v>987928</v>
      </c>
      <c r="B209" s="72" t="s">
        <v>88</v>
      </c>
      <c r="C209" s="73">
        <v>57519</v>
      </c>
      <c r="D209" s="73"/>
      <c r="I209" s="70"/>
      <c r="J209" s="70"/>
    </row>
    <row r="210" spans="1:4" s="1" customFormat="1" ht="12.75">
      <c r="A210" s="72">
        <v>987930</v>
      </c>
      <c r="B210" s="72" t="s">
        <v>293</v>
      </c>
      <c r="C210" s="73">
        <v>57519</v>
      </c>
      <c r="D210" s="73"/>
    </row>
    <row r="211" s="1" customFormat="1" ht="12.75">
      <c r="D211" s="4"/>
    </row>
    <row r="212" s="1" customFormat="1" ht="12.75">
      <c r="D212" s="4"/>
    </row>
    <row r="213" s="1" customFormat="1" ht="12.75">
      <c r="D213" s="4"/>
    </row>
    <row r="214" spans="1:4" s="1" customFormat="1" ht="12.75">
      <c r="A214" s="72"/>
      <c r="B214" s="72"/>
      <c r="C214" s="72"/>
      <c r="D214" s="4"/>
    </row>
    <row r="215" spans="1:4" s="1" customFormat="1" ht="12.75">
      <c r="A215" s="72"/>
      <c r="B215" s="72"/>
      <c r="C215" s="72"/>
      <c r="D215" s="4"/>
    </row>
    <row r="216" s="1" customFormat="1" ht="12.75">
      <c r="D216" s="4"/>
    </row>
    <row r="217" s="1" customFormat="1" ht="12.75">
      <c r="D217" s="4"/>
    </row>
    <row r="218" s="1" customFormat="1" ht="12.75">
      <c r="D218" s="4"/>
    </row>
    <row r="219" s="1" customFormat="1" ht="12.75">
      <c r="D219" s="4"/>
    </row>
    <row r="220" s="1" customFormat="1" ht="12.75">
      <c r="D220" s="4"/>
    </row>
    <row r="221" spans="1:4" s="1" customFormat="1" ht="12.75">
      <c r="A221" s="72"/>
      <c r="B221" s="72"/>
      <c r="C221" s="72"/>
      <c r="D221" s="4"/>
    </row>
    <row r="222" spans="1:4" s="1" customFormat="1" ht="12.75">
      <c r="A222" s="72"/>
      <c r="B222" s="72"/>
      <c r="C222" s="72"/>
      <c r="D222" s="4"/>
    </row>
    <row r="223" spans="1:4" s="1" customFormat="1" ht="12.75">
      <c r="A223" s="72"/>
      <c r="B223" s="72"/>
      <c r="C223" s="72"/>
      <c r="D223" s="4"/>
    </row>
    <row r="224" spans="1:4" s="1" customFormat="1" ht="12.75">
      <c r="A224" s="72"/>
      <c r="B224" s="72"/>
      <c r="C224" s="72"/>
      <c r="D224" s="4"/>
    </row>
    <row r="225" s="1" customFormat="1" ht="12.75">
      <c r="D225" s="4"/>
    </row>
    <row r="226" s="1" customFormat="1" ht="12.75">
      <c r="D226" s="4"/>
    </row>
    <row r="227" s="1" customFormat="1" ht="12.75">
      <c r="D227" s="4"/>
    </row>
    <row r="228" spans="1:4" s="1" customFormat="1" ht="12.75">
      <c r="A228" s="72"/>
      <c r="B228" s="72"/>
      <c r="C228" s="72"/>
      <c r="D228" s="4"/>
    </row>
    <row r="229" s="1" customFormat="1" ht="12.75">
      <c r="D229" s="4"/>
    </row>
    <row r="230" s="1" customFormat="1" ht="12.75">
      <c r="D230" s="4"/>
    </row>
    <row r="231" s="1" customFormat="1" ht="12.75">
      <c r="D231" s="4"/>
    </row>
    <row r="232" s="1" customFormat="1" ht="12.75">
      <c r="D232" s="4"/>
    </row>
    <row r="233" spans="1:4" s="1" customFormat="1" ht="12.75">
      <c r="A233" s="72"/>
      <c r="B233" s="72"/>
      <c r="C233" s="72"/>
      <c r="D233" s="4"/>
    </row>
    <row r="234" spans="1:4" s="1" customFormat="1" ht="12.75">
      <c r="A234" s="72"/>
      <c r="B234" s="72"/>
      <c r="C234" s="72"/>
      <c r="D234" s="4"/>
    </row>
    <row r="235" spans="1:4" s="1" customFormat="1" ht="12.75">
      <c r="A235" s="72"/>
      <c r="B235" s="72"/>
      <c r="C235" s="72"/>
      <c r="D235" s="4"/>
    </row>
    <row r="236" s="1" customFormat="1" ht="12.75">
      <c r="D236" s="4"/>
    </row>
    <row r="237" spans="1:4" s="1" customFormat="1" ht="12.75">
      <c r="A237" s="72"/>
      <c r="B237" s="72"/>
      <c r="C237" s="72"/>
      <c r="D237" s="4"/>
    </row>
    <row r="238" spans="1:4" s="1" customFormat="1" ht="12.75">
      <c r="A238" s="72"/>
      <c r="B238" s="72"/>
      <c r="C238" s="72"/>
      <c r="D238" s="4"/>
    </row>
    <row r="239" spans="1:4" s="1" customFormat="1" ht="12.75">
      <c r="A239" s="72"/>
      <c r="B239" s="72"/>
      <c r="C239" s="72"/>
      <c r="D239" s="4"/>
    </row>
    <row r="240" s="1" customFormat="1" ht="12.75">
      <c r="D240" s="4"/>
    </row>
    <row r="241" s="1" customFormat="1" ht="12.75">
      <c r="D241" s="4"/>
    </row>
    <row r="242" spans="1:4" s="1" customFormat="1" ht="12.75">
      <c r="A242" s="72"/>
      <c r="B242" s="72"/>
      <c r="C242" s="72"/>
      <c r="D242" s="4"/>
    </row>
    <row r="243" ht="12.75">
      <c r="D243" s="4"/>
    </row>
    <row r="244" spans="1:4" ht="12.75">
      <c r="A244" s="1"/>
      <c r="B244" s="1"/>
      <c r="C244" s="1"/>
      <c r="D244" s="4"/>
    </row>
    <row r="245" spans="1:4" ht="12.75">
      <c r="A245" s="1"/>
      <c r="B245" s="1"/>
      <c r="C245" s="1"/>
      <c r="D245" s="4"/>
    </row>
    <row r="246" ht="12.75">
      <c r="D246" s="4"/>
    </row>
    <row r="247" ht="12.75">
      <c r="D247" s="4"/>
    </row>
    <row r="248" ht="12.75">
      <c r="D248" s="4"/>
    </row>
    <row r="249" spans="1:4" ht="12.75">
      <c r="A249" s="1"/>
      <c r="B249" s="1"/>
      <c r="C249" s="1"/>
      <c r="D249" s="4"/>
    </row>
    <row r="250" spans="1:4" ht="12.75">
      <c r="A250" s="1"/>
      <c r="B250" s="1"/>
      <c r="C250" s="1"/>
      <c r="D250" s="4"/>
    </row>
    <row r="251" spans="1:4" ht="12.75">
      <c r="A251" s="1"/>
      <c r="B251" s="1"/>
      <c r="C251" s="1"/>
      <c r="D251" s="4"/>
    </row>
    <row r="252" ht="12.75">
      <c r="D252" s="4"/>
    </row>
    <row r="253" spans="1:4" ht="12.75">
      <c r="A253" s="1"/>
      <c r="B253" s="1"/>
      <c r="C253" s="1"/>
      <c r="D253" s="4"/>
    </row>
    <row r="254" spans="1:4" ht="12.75">
      <c r="A254" s="1"/>
      <c r="B254" s="1"/>
      <c r="C254" s="1"/>
      <c r="D254" s="4"/>
    </row>
    <row r="255" spans="1:4" ht="12.75">
      <c r="A255" s="1"/>
      <c r="B255" s="1"/>
      <c r="C255" s="1"/>
      <c r="D255" s="4"/>
    </row>
    <row r="256" spans="1:4" ht="12.75">
      <c r="A256" s="1"/>
      <c r="B256" s="1"/>
      <c r="C256" s="1"/>
      <c r="D256" s="4"/>
    </row>
    <row r="257" spans="1:4" ht="12.75">
      <c r="A257" s="1"/>
      <c r="B257" s="1"/>
      <c r="C257" s="1"/>
      <c r="D257" s="4"/>
    </row>
    <row r="258" spans="1:4" ht="12.75">
      <c r="A258" s="1"/>
      <c r="B258" s="1"/>
      <c r="C258" s="1"/>
      <c r="D258" s="4"/>
    </row>
    <row r="259" ht="12.75">
      <c r="D259" s="4"/>
    </row>
    <row r="260" spans="1:4" ht="12.75">
      <c r="A260" s="1"/>
      <c r="B260" s="1"/>
      <c r="C260" s="1"/>
      <c r="D260" s="4"/>
    </row>
    <row r="263" spans="1:3" ht="12.75">
      <c r="A263" s="1"/>
      <c r="B263" s="1"/>
      <c r="C263" s="1"/>
    </row>
    <row r="266" spans="1:3" ht="12.75">
      <c r="A266" s="1"/>
      <c r="B266" s="1"/>
      <c r="C266" s="1"/>
    </row>
    <row r="268" ht="12.75">
      <c r="D268" s="73"/>
    </row>
    <row r="269" ht="12.75">
      <c r="D269" s="73"/>
    </row>
    <row r="272" ht="12.75">
      <c r="D272" s="73"/>
    </row>
  </sheetData>
  <sheetProtection/>
  <autoFilter ref="A8:AB97"/>
  <mergeCells count="1">
    <mergeCell ref="B1:R1"/>
  </mergeCells>
  <dataValidations count="1">
    <dataValidation type="list" allowBlank="1" showInputMessage="1" showErrorMessage="1" sqref="C8:C97">
      <formula1>#REF!</formula1>
    </dataValidation>
  </dataValidations>
  <printOptions gridLines="1"/>
  <pageMargins left="0.7480314960629921" right="0.7480314960629921" top="0.35433070866141736" bottom="0.15748031496062992" header="0.2362204724409449" footer="0.2755905511811024"/>
  <pageSetup fitToHeight="2" horizontalDpi="600" verticalDpi="600" orientation="landscape" paperSize="8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97"/>
  <sheetViews>
    <sheetView zoomScale="75" zoomScaleNormal="75" zoomScalePageLayoutView="0" workbookViewId="0" topLeftCell="A1">
      <pane ySplit="780" topLeftCell="A4" activePane="bottomLeft" state="split"/>
      <selection pane="topLeft" activeCell="D60" sqref="D1:D16384"/>
      <selection pane="bottomLeft" activeCell="H24" sqref="H24"/>
    </sheetView>
  </sheetViews>
  <sheetFormatPr defaultColWidth="9.140625" defaultRowHeight="12.75"/>
  <cols>
    <col min="1" max="1" width="13.421875" style="1" customWidth="1"/>
    <col min="2" max="2" width="90.00390625" style="1" customWidth="1"/>
    <col min="3" max="3" width="23.8515625" style="3" customWidth="1"/>
    <col min="4" max="4" width="15.140625" style="4" bestFit="1" customWidth="1"/>
    <col min="5" max="5" width="13.57421875" style="1" customWidth="1"/>
    <col min="6" max="6" width="12.28125" style="1" customWidth="1"/>
    <col min="7" max="7" width="12.421875" style="1" customWidth="1"/>
    <col min="8" max="8" width="13.57421875" style="1" customWidth="1"/>
    <col min="9" max="9" width="13.57421875" style="1" bestFit="1" customWidth="1"/>
    <col min="10" max="12" width="12.28125" style="1" customWidth="1"/>
    <col min="13" max="13" width="12.421875" style="1" bestFit="1" customWidth="1"/>
    <col min="14" max="14" width="13.421875" style="1" bestFit="1" customWidth="1"/>
    <col min="15" max="15" width="12.28125" style="1" bestFit="1" customWidth="1"/>
    <col min="16" max="16" width="11.57421875" style="1" bestFit="1" customWidth="1"/>
    <col min="17" max="17" width="13.421875" style="1" customWidth="1"/>
    <col min="18" max="18" width="14.140625" style="1" bestFit="1" customWidth="1"/>
    <col min="19" max="20" width="12.28125" style="1" bestFit="1" customWidth="1"/>
    <col min="21" max="23" width="11.57421875" style="1" customWidth="1"/>
    <col min="24" max="26" width="12.28125" style="1" bestFit="1" customWidth="1"/>
    <col min="27" max="28" width="11.57421875" style="1" customWidth="1"/>
    <col min="29" max="16384" width="9.140625" style="1" customWidth="1"/>
  </cols>
  <sheetData>
    <row r="1" spans="2:28" ht="12.75"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2"/>
      <c r="AA1" s="2"/>
      <c r="AB1" s="2"/>
    </row>
    <row r="2" spans="8:28" ht="12.75">
      <c r="H2" s="5">
        <v>0</v>
      </c>
      <c r="I2" s="5">
        <f aca="true" t="shared" si="0" ref="I2:AB2">H2+1</f>
        <v>1</v>
      </c>
      <c r="J2" s="5">
        <f t="shared" si="0"/>
        <v>2</v>
      </c>
      <c r="K2" s="5">
        <f t="shared" si="0"/>
        <v>3</v>
      </c>
      <c r="L2" s="5">
        <f t="shared" si="0"/>
        <v>4</v>
      </c>
      <c r="M2" s="5">
        <f t="shared" si="0"/>
        <v>5</v>
      </c>
      <c r="N2" s="5">
        <f t="shared" si="0"/>
        <v>6</v>
      </c>
      <c r="O2" s="5">
        <f t="shared" si="0"/>
        <v>7</v>
      </c>
      <c r="P2" s="5">
        <f t="shared" si="0"/>
        <v>8</v>
      </c>
      <c r="Q2" s="5">
        <f t="shared" si="0"/>
        <v>9</v>
      </c>
      <c r="R2" s="5">
        <f t="shared" si="0"/>
        <v>10</v>
      </c>
      <c r="S2" s="5">
        <f t="shared" si="0"/>
        <v>11</v>
      </c>
      <c r="T2" s="5">
        <f t="shared" si="0"/>
        <v>12</v>
      </c>
      <c r="U2" s="5">
        <f t="shared" si="0"/>
        <v>13</v>
      </c>
      <c r="V2" s="5">
        <f t="shared" si="0"/>
        <v>14</v>
      </c>
      <c r="W2" s="5">
        <f t="shared" si="0"/>
        <v>15</v>
      </c>
      <c r="X2" s="5">
        <f t="shared" si="0"/>
        <v>16</v>
      </c>
      <c r="Y2" s="5">
        <f t="shared" si="0"/>
        <v>17</v>
      </c>
      <c r="Z2" s="5">
        <f t="shared" si="0"/>
        <v>18</v>
      </c>
      <c r="AA2" s="5">
        <f t="shared" si="0"/>
        <v>19</v>
      </c>
      <c r="AB2" s="5">
        <f t="shared" si="0"/>
        <v>20</v>
      </c>
    </row>
    <row r="3" spans="2:28" ht="13.5" thickBot="1">
      <c r="B3" s="6"/>
      <c r="C3" s="7"/>
      <c r="D3" s="8"/>
      <c r="E3" s="6"/>
      <c r="F3" s="6"/>
      <c r="G3" s="9" t="s">
        <v>1</v>
      </c>
      <c r="H3" s="10" t="str">
        <f>'[1]Growth &amp; Demand'!F4</f>
        <v>2011/2012</v>
      </c>
      <c r="I3" s="10" t="str">
        <f>'[1]Growth &amp; Demand'!G4</f>
        <v>2012/2013</v>
      </c>
      <c r="J3" s="10" t="str">
        <f>'[1]Growth &amp; Demand'!H4</f>
        <v>2013/2014</v>
      </c>
      <c r="K3" s="10" t="str">
        <f>'[1]Growth &amp; Demand'!I4</f>
        <v>2014/2015</v>
      </c>
      <c r="L3" s="10" t="str">
        <f>'[1]Growth &amp; Demand'!J4</f>
        <v>2015/2016</v>
      </c>
      <c r="M3" s="10" t="str">
        <f>'[1]Growth &amp; Demand'!K4</f>
        <v>2016/2017</v>
      </c>
      <c r="N3" s="10" t="str">
        <f>'[1]Growth &amp; Demand'!L4</f>
        <v>2017/2018</v>
      </c>
      <c r="O3" s="10" t="str">
        <f>'[1]Growth &amp; Demand'!M4</f>
        <v>2018/2019</v>
      </c>
      <c r="P3" s="10" t="str">
        <f>'[1]Growth &amp; Demand'!N4</f>
        <v>2019/2020</v>
      </c>
      <c r="Q3" s="10" t="str">
        <f>'[1]Growth &amp; Demand'!O4</f>
        <v>2020/2021</v>
      </c>
      <c r="R3" s="10" t="str">
        <f>'[1]Growth &amp; Demand'!P4</f>
        <v>2021/2022</v>
      </c>
      <c r="S3" s="10" t="str">
        <f>'[1]Growth &amp; Demand'!Q4</f>
        <v>2022/2023</v>
      </c>
      <c r="T3" s="10" t="str">
        <f>'[1]Growth &amp; Demand'!R4</f>
        <v>2023/2024</v>
      </c>
      <c r="U3" s="10" t="str">
        <f>'[1]Growth &amp; Demand'!S4</f>
        <v>2024/2025</v>
      </c>
      <c r="V3" s="10" t="str">
        <f>'[1]Growth &amp; Demand'!T4</f>
        <v>2025/2026</v>
      </c>
      <c r="W3" s="10" t="str">
        <f>'[1]Growth &amp; Demand'!U4</f>
        <v>2026/2027</v>
      </c>
      <c r="X3" s="10" t="str">
        <f>'[1]Growth &amp; Demand'!V4</f>
        <v>2027/2028</v>
      </c>
      <c r="Y3" s="10" t="str">
        <f>'[1]Growth &amp; Demand'!W4</f>
        <v>2028/2029</v>
      </c>
      <c r="Z3" s="10" t="str">
        <f>'[1]Growth &amp; Demand'!X4</f>
        <v>2029/2030</v>
      </c>
      <c r="AA3" s="10" t="str">
        <f>'[1]Growth &amp; Demand'!Y4</f>
        <v>2030/2031</v>
      </c>
      <c r="AB3" s="10" t="str">
        <f>'[1]Growth &amp; Demand'!Z4</f>
        <v>2031/2032</v>
      </c>
    </row>
    <row r="4" spans="2:28" ht="12.75">
      <c r="B4" s="11" t="s">
        <v>2</v>
      </c>
      <c r="C4" s="12" t="s">
        <v>3</v>
      </c>
      <c r="D4" s="13" t="s">
        <v>4</v>
      </c>
      <c r="E4" s="11" t="s">
        <v>5</v>
      </c>
      <c r="F4" s="11" t="s">
        <v>6</v>
      </c>
      <c r="G4" s="11" t="s">
        <v>7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2:28" ht="13.5" thickBot="1">
      <c r="B5" s="15"/>
      <c r="C5" s="16"/>
      <c r="D5" s="17" t="s">
        <v>8</v>
      </c>
      <c r="E5" s="15"/>
      <c r="F5" s="15"/>
      <c r="G5" s="15" t="s">
        <v>9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</row>
    <row r="6" spans="2:28" ht="3" customHeight="1">
      <c r="B6" s="19"/>
      <c r="C6" s="20"/>
      <c r="D6" s="21"/>
      <c r="E6" s="22"/>
      <c r="F6" s="22"/>
      <c r="G6" s="19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12.75">
      <c r="A7" s="1" t="s">
        <v>10</v>
      </c>
      <c r="B7" s="23" t="s">
        <v>11</v>
      </c>
      <c r="C7" s="24" t="s">
        <v>12</v>
      </c>
      <c r="D7" s="25">
        <v>45825</v>
      </c>
      <c r="E7" s="26">
        <v>2011</v>
      </c>
      <c r="F7" s="26"/>
      <c r="G7" s="27"/>
      <c r="H7" s="28">
        <f aca="true" t="shared" si="1" ref="H7:AB7">IF($E7=YEAR+H$2,$D7,"")</f>
        <v>45825</v>
      </c>
      <c r="I7" s="18">
        <f t="shared" si="1"/>
      </c>
      <c r="J7" s="28">
        <f t="shared" si="1"/>
      </c>
      <c r="K7" s="18">
        <f t="shared" si="1"/>
      </c>
      <c r="L7" s="18">
        <f t="shared" si="1"/>
      </c>
      <c r="M7" s="18">
        <f t="shared" si="1"/>
      </c>
      <c r="N7" s="18">
        <f t="shared" si="1"/>
      </c>
      <c r="O7" s="18">
        <f t="shared" si="1"/>
      </c>
      <c r="P7" s="18">
        <f t="shared" si="1"/>
      </c>
      <c r="Q7" s="18">
        <f t="shared" si="1"/>
      </c>
      <c r="R7" s="18">
        <f t="shared" si="1"/>
      </c>
      <c r="S7" s="18">
        <f t="shared" si="1"/>
      </c>
      <c r="T7" s="18">
        <f t="shared" si="1"/>
      </c>
      <c r="U7" s="18">
        <f t="shared" si="1"/>
      </c>
      <c r="V7" s="18">
        <f t="shared" si="1"/>
      </c>
      <c r="W7" s="18">
        <f t="shared" si="1"/>
      </c>
      <c r="X7" s="18">
        <f t="shared" si="1"/>
      </c>
      <c r="Y7" s="18">
        <f t="shared" si="1"/>
      </c>
      <c r="Z7" s="18">
        <f t="shared" si="1"/>
      </c>
      <c r="AA7" s="18">
        <f t="shared" si="1"/>
      </c>
      <c r="AB7" s="18">
        <f t="shared" si="1"/>
      </c>
    </row>
    <row r="8" spans="1:28" ht="12.75">
      <c r="A8" s="1" t="s">
        <v>13</v>
      </c>
      <c r="B8" s="23" t="s">
        <v>14</v>
      </c>
      <c r="C8" s="24" t="s">
        <v>12</v>
      </c>
      <c r="D8" s="29">
        <v>29000</v>
      </c>
      <c r="E8" s="26">
        <v>2011</v>
      </c>
      <c r="F8" s="26"/>
      <c r="G8" s="27"/>
      <c r="H8" s="28">
        <f aca="true" t="shared" si="2" ref="H8:J30">IF($E8=YEAR+H$2,$D8,"")</f>
        <v>29000</v>
      </c>
      <c r="I8" s="18">
        <f t="shared" si="2"/>
      </c>
      <c r="J8" s="28">
        <f t="shared" si="2"/>
      </c>
      <c r="K8" s="18"/>
      <c r="L8" s="18">
        <f aca="true" t="shared" si="3" ref="L8:U17">IF($E8=YEAR+L$2,$D8,"")</f>
      </c>
      <c r="M8" s="18">
        <f t="shared" si="3"/>
      </c>
      <c r="N8" s="18">
        <f t="shared" si="3"/>
      </c>
      <c r="O8" s="18">
        <f t="shared" si="3"/>
      </c>
      <c r="P8" s="18">
        <f t="shared" si="3"/>
      </c>
      <c r="Q8" s="18">
        <f t="shared" si="3"/>
      </c>
      <c r="R8" s="18">
        <f t="shared" si="3"/>
      </c>
      <c r="S8" s="18">
        <f t="shared" si="3"/>
      </c>
      <c r="T8" s="18">
        <f t="shared" si="3"/>
      </c>
      <c r="U8" s="18">
        <f t="shared" si="3"/>
      </c>
      <c r="V8" s="18">
        <f aca="true" t="shared" si="4" ref="V8:AB17">IF($E8=YEAR+V$2,$D8,"")</f>
      </c>
      <c r="W8" s="18">
        <f t="shared" si="4"/>
      </c>
      <c r="X8" s="18">
        <f t="shared" si="4"/>
      </c>
      <c r="Y8" s="18">
        <f t="shared" si="4"/>
      </c>
      <c r="Z8" s="18">
        <f t="shared" si="4"/>
      </c>
      <c r="AA8" s="18">
        <f t="shared" si="4"/>
      </c>
      <c r="AB8" s="18">
        <f t="shared" si="4"/>
      </c>
    </row>
    <row r="9" spans="1:28" ht="12.75">
      <c r="A9" s="1" t="s">
        <v>15</v>
      </c>
      <c r="B9" s="23" t="s">
        <v>16</v>
      </c>
      <c r="C9" s="24" t="s">
        <v>12</v>
      </c>
      <c r="D9" s="25">
        <v>1670</v>
      </c>
      <c r="E9" s="26">
        <v>2011</v>
      </c>
      <c r="F9" s="26"/>
      <c r="G9" s="27"/>
      <c r="H9" s="28">
        <f t="shared" si="2"/>
        <v>1670</v>
      </c>
      <c r="I9" s="18">
        <f t="shared" si="2"/>
      </c>
      <c r="J9" s="28">
        <f t="shared" si="2"/>
      </c>
      <c r="K9" s="18"/>
      <c r="L9" s="18">
        <f t="shared" si="3"/>
      </c>
      <c r="M9" s="18">
        <f t="shared" si="3"/>
      </c>
      <c r="N9" s="18">
        <f t="shared" si="3"/>
      </c>
      <c r="O9" s="18">
        <f t="shared" si="3"/>
      </c>
      <c r="P9" s="18">
        <f t="shared" si="3"/>
      </c>
      <c r="Q9" s="18">
        <f t="shared" si="3"/>
      </c>
      <c r="R9" s="18">
        <f t="shared" si="3"/>
      </c>
      <c r="S9" s="18">
        <f t="shared" si="3"/>
      </c>
      <c r="T9" s="18">
        <f t="shared" si="3"/>
      </c>
      <c r="U9" s="18">
        <f t="shared" si="3"/>
      </c>
      <c r="V9" s="18">
        <f t="shared" si="4"/>
      </c>
      <c r="W9" s="18">
        <f t="shared" si="4"/>
      </c>
      <c r="X9" s="18">
        <f t="shared" si="4"/>
      </c>
      <c r="Y9" s="18">
        <f t="shared" si="4"/>
      </c>
      <c r="Z9" s="18">
        <f t="shared" si="4"/>
      </c>
      <c r="AA9" s="18">
        <f t="shared" si="4"/>
      </c>
      <c r="AB9" s="18">
        <f t="shared" si="4"/>
      </c>
    </row>
    <row r="10" spans="1:28" ht="12.75">
      <c r="A10" s="1" t="s">
        <v>17</v>
      </c>
      <c r="B10" s="23" t="s">
        <v>18</v>
      </c>
      <c r="C10" s="24" t="s">
        <v>12</v>
      </c>
      <c r="D10" s="25">
        <v>23000</v>
      </c>
      <c r="E10" s="26">
        <v>2011</v>
      </c>
      <c r="F10" s="26"/>
      <c r="G10" s="27"/>
      <c r="H10" s="28">
        <f t="shared" si="2"/>
        <v>23000</v>
      </c>
      <c r="I10" s="18">
        <f t="shared" si="2"/>
      </c>
      <c r="J10" s="28">
        <f t="shared" si="2"/>
      </c>
      <c r="K10" s="18"/>
      <c r="L10" s="18">
        <f t="shared" si="3"/>
      </c>
      <c r="M10" s="18">
        <f t="shared" si="3"/>
      </c>
      <c r="N10" s="18">
        <f t="shared" si="3"/>
      </c>
      <c r="O10" s="18">
        <f t="shared" si="3"/>
      </c>
      <c r="P10" s="18">
        <f t="shared" si="3"/>
      </c>
      <c r="Q10" s="18">
        <f t="shared" si="3"/>
      </c>
      <c r="R10" s="18">
        <f t="shared" si="3"/>
      </c>
      <c r="S10" s="18">
        <f t="shared" si="3"/>
      </c>
      <c r="T10" s="18">
        <f t="shared" si="3"/>
      </c>
      <c r="U10" s="18">
        <f t="shared" si="3"/>
      </c>
      <c r="V10" s="18">
        <f t="shared" si="4"/>
      </c>
      <c r="W10" s="18">
        <f t="shared" si="4"/>
      </c>
      <c r="X10" s="18">
        <f t="shared" si="4"/>
      </c>
      <c r="Y10" s="18">
        <f t="shared" si="4"/>
      </c>
      <c r="Z10" s="18">
        <f t="shared" si="4"/>
      </c>
      <c r="AA10" s="18">
        <f t="shared" si="4"/>
      </c>
      <c r="AB10" s="18">
        <f t="shared" si="4"/>
      </c>
    </row>
    <row r="11" spans="1:28" ht="12.75">
      <c r="A11" s="1" t="s">
        <v>19</v>
      </c>
      <c r="B11" s="23" t="s">
        <v>20</v>
      </c>
      <c r="C11" s="24" t="s">
        <v>12</v>
      </c>
      <c r="D11" s="25">
        <v>82000</v>
      </c>
      <c r="E11" s="26">
        <v>2011</v>
      </c>
      <c r="F11" s="26"/>
      <c r="G11" s="27"/>
      <c r="H11" s="28">
        <f t="shared" si="2"/>
        <v>82000</v>
      </c>
      <c r="I11" s="18">
        <f t="shared" si="2"/>
      </c>
      <c r="J11" s="28">
        <f t="shared" si="2"/>
      </c>
      <c r="K11" s="18"/>
      <c r="L11" s="18">
        <f t="shared" si="3"/>
      </c>
      <c r="M11" s="18">
        <f t="shared" si="3"/>
      </c>
      <c r="N11" s="18">
        <f t="shared" si="3"/>
      </c>
      <c r="O11" s="18">
        <f t="shared" si="3"/>
      </c>
      <c r="P11" s="18">
        <f t="shared" si="3"/>
      </c>
      <c r="Q11" s="18">
        <f t="shared" si="3"/>
      </c>
      <c r="R11" s="18">
        <f t="shared" si="3"/>
      </c>
      <c r="S11" s="18">
        <f t="shared" si="3"/>
      </c>
      <c r="T11" s="18">
        <f t="shared" si="3"/>
      </c>
      <c r="U11" s="18">
        <f t="shared" si="3"/>
      </c>
      <c r="V11" s="18">
        <f t="shared" si="4"/>
      </c>
      <c r="W11" s="18">
        <f t="shared" si="4"/>
      </c>
      <c r="X11" s="18">
        <f t="shared" si="4"/>
      </c>
      <c r="Y11" s="18">
        <f t="shared" si="4"/>
      </c>
      <c r="Z11" s="18">
        <f t="shared" si="4"/>
      </c>
      <c r="AA11" s="18">
        <f t="shared" si="4"/>
      </c>
      <c r="AB11" s="18">
        <f t="shared" si="4"/>
      </c>
    </row>
    <row r="12" spans="1:28" ht="12.75">
      <c r="A12" s="1" t="s">
        <v>21</v>
      </c>
      <c r="B12" s="23" t="s">
        <v>22</v>
      </c>
      <c r="C12" s="24" t="s">
        <v>12</v>
      </c>
      <c r="D12" s="25">
        <v>33900</v>
      </c>
      <c r="E12" s="26">
        <v>2011</v>
      </c>
      <c r="F12" s="26"/>
      <c r="G12" s="27"/>
      <c r="H12" s="28">
        <f t="shared" si="2"/>
        <v>33900</v>
      </c>
      <c r="I12" s="18">
        <f t="shared" si="2"/>
      </c>
      <c r="J12" s="28">
        <f t="shared" si="2"/>
      </c>
      <c r="K12" s="18"/>
      <c r="L12" s="18">
        <f t="shared" si="3"/>
      </c>
      <c r="M12" s="18">
        <f t="shared" si="3"/>
      </c>
      <c r="N12" s="18">
        <f t="shared" si="3"/>
      </c>
      <c r="O12" s="18">
        <f t="shared" si="3"/>
      </c>
      <c r="P12" s="18">
        <f t="shared" si="3"/>
      </c>
      <c r="Q12" s="18">
        <f t="shared" si="3"/>
      </c>
      <c r="R12" s="18">
        <f t="shared" si="3"/>
      </c>
      <c r="S12" s="18">
        <f t="shared" si="3"/>
      </c>
      <c r="T12" s="18">
        <f t="shared" si="3"/>
      </c>
      <c r="U12" s="18">
        <f t="shared" si="3"/>
      </c>
      <c r="V12" s="18">
        <f t="shared" si="4"/>
      </c>
      <c r="W12" s="18">
        <f t="shared" si="4"/>
      </c>
      <c r="X12" s="18">
        <f t="shared" si="4"/>
      </c>
      <c r="Y12" s="18">
        <f t="shared" si="4"/>
      </c>
      <c r="Z12" s="18">
        <f t="shared" si="4"/>
      </c>
      <c r="AA12" s="18">
        <f t="shared" si="4"/>
      </c>
      <c r="AB12" s="18">
        <f t="shared" si="4"/>
      </c>
    </row>
    <row r="13" spans="1:28" ht="12.75">
      <c r="A13" s="1" t="s">
        <v>23</v>
      </c>
      <c r="B13" s="23" t="s">
        <v>24</v>
      </c>
      <c r="C13" s="24" t="s">
        <v>12</v>
      </c>
      <c r="D13" s="25">
        <v>4452000</v>
      </c>
      <c r="E13" s="26">
        <v>2011</v>
      </c>
      <c r="F13" s="26"/>
      <c r="G13" s="27"/>
      <c r="H13" s="28">
        <f t="shared" si="2"/>
        <v>4452000</v>
      </c>
      <c r="I13" s="18">
        <f t="shared" si="2"/>
      </c>
      <c r="J13" s="28">
        <f t="shared" si="2"/>
      </c>
      <c r="K13" s="18"/>
      <c r="L13" s="18">
        <f t="shared" si="3"/>
      </c>
      <c r="M13" s="18">
        <f t="shared" si="3"/>
      </c>
      <c r="N13" s="18">
        <f t="shared" si="3"/>
      </c>
      <c r="O13" s="18">
        <f t="shared" si="3"/>
      </c>
      <c r="P13" s="18">
        <f t="shared" si="3"/>
      </c>
      <c r="Q13" s="18">
        <f t="shared" si="3"/>
      </c>
      <c r="R13" s="18">
        <f t="shared" si="3"/>
      </c>
      <c r="S13" s="18">
        <f t="shared" si="3"/>
      </c>
      <c r="T13" s="18">
        <f t="shared" si="3"/>
      </c>
      <c r="U13" s="18">
        <f t="shared" si="3"/>
      </c>
      <c r="V13" s="18">
        <f t="shared" si="4"/>
      </c>
      <c r="W13" s="18">
        <f t="shared" si="4"/>
      </c>
      <c r="X13" s="18">
        <f t="shared" si="4"/>
      </c>
      <c r="Y13" s="18">
        <f t="shared" si="4"/>
      </c>
      <c r="Z13" s="18">
        <f t="shared" si="4"/>
      </c>
      <c r="AA13" s="18">
        <f t="shared" si="4"/>
      </c>
      <c r="AB13" s="18">
        <f t="shared" si="4"/>
      </c>
    </row>
    <row r="14" spans="1:28" ht="12.75">
      <c r="A14" s="1" t="s">
        <v>25</v>
      </c>
      <c r="B14" s="23" t="s">
        <v>26</v>
      </c>
      <c r="C14" s="24" t="s">
        <v>12</v>
      </c>
      <c r="D14" s="25">
        <v>175000</v>
      </c>
      <c r="E14" s="26">
        <v>2011</v>
      </c>
      <c r="F14" s="26"/>
      <c r="G14" s="27"/>
      <c r="H14" s="28">
        <f t="shared" si="2"/>
        <v>175000</v>
      </c>
      <c r="I14" s="18">
        <f t="shared" si="2"/>
      </c>
      <c r="J14" s="28">
        <f t="shared" si="2"/>
      </c>
      <c r="K14" s="18"/>
      <c r="L14" s="18">
        <f t="shared" si="3"/>
      </c>
      <c r="M14" s="18">
        <f t="shared" si="3"/>
      </c>
      <c r="N14" s="18">
        <f t="shared" si="3"/>
      </c>
      <c r="O14" s="18">
        <f t="shared" si="3"/>
      </c>
      <c r="P14" s="18">
        <f t="shared" si="3"/>
      </c>
      <c r="Q14" s="18">
        <f t="shared" si="3"/>
      </c>
      <c r="R14" s="18">
        <f t="shared" si="3"/>
      </c>
      <c r="S14" s="18">
        <f t="shared" si="3"/>
      </c>
      <c r="T14" s="18">
        <f t="shared" si="3"/>
      </c>
      <c r="U14" s="18">
        <f t="shared" si="3"/>
      </c>
      <c r="V14" s="18">
        <f t="shared" si="4"/>
      </c>
      <c r="W14" s="18">
        <f t="shared" si="4"/>
      </c>
      <c r="X14" s="18">
        <f t="shared" si="4"/>
      </c>
      <c r="Y14" s="18">
        <f t="shared" si="4"/>
      </c>
      <c r="Z14" s="18">
        <f t="shared" si="4"/>
      </c>
      <c r="AA14" s="18">
        <f t="shared" si="4"/>
      </c>
      <c r="AB14" s="18">
        <f t="shared" si="4"/>
      </c>
    </row>
    <row r="15" spans="1:28" ht="12.75">
      <c r="A15" s="1" t="s">
        <v>27</v>
      </c>
      <c r="B15" s="30" t="s">
        <v>28</v>
      </c>
      <c r="C15" s="24" t="s">
        <v>12</v>
      </c>
      <c r="D15" s="25">
        <v>40900</v>
      </c>
      <c r="E15" s="26">
        <v>2011</v>
      </c>
      <c r="F15" s="26"/>
      <c r="G15" s="27"/>
      <c r="H15" s="28">
        <f t="shared" si="2"/>
        <v>40900</v>
      </c>
      <c r="I15" s="18">
        <f t="shared" si="2"/>
      </c>
      <c r="J15" s="28">
        <f t="shared" si="2"/>
      </c>
      <c r="K15" s="18"/>
      <c r="L15" s="18">
        <f t="shared" si="3"/>
      </c>
      <c r="M15" s="18">
        <f t="shared" si="3"/>
      </c>
      <c r="N15" s="18">
        <f t="shared" si="3"/>
      </c>
      <c r="O15" s="18">
        <f t="shared" si="3"/>
      </c>
      <c r="P15" s="18">
        <f t="shared" si="3"/>
      </c>
      <c r="Q15" s="18">
        <f t="shared" si="3"/>
      </c>
      <c r="R15" s="18">
        <f t="shared" si="3"/>
      </c>
      <c r="S15" s="18">
        <f t="shared" si="3"/>
      </c>
      <c r="T15" s="18">
        <f t="shared" si="3"/>
      </c>
      <c r="U15" s="18">
        <f t="shared" si="3"/>
      </c>
      <c r="V15" s="18">
        <f t="shared" si="4"/>
      </c>
      <c r="W15" s="18">
        <f t="shared" si="4"/>
      </c>
      <c r="X15" s="18">
        <f t="shared" si="4"/>
      </c>
      <c r="Y15" s="18">
        <f t="shared" si="4"/>
      </c>
      <c r="Z15" s="18">
        <f t="shared" si="4"/>
      </c>
      <c r="AA15" s="18">
        <f t="shared" si="4"/>
      </c>
      <c r="AB15" s="18">
        <f t="shared" si="4"/>
      </c>
    </row>
    <row r="16" spans="1:28" ht="12.75">
      <c r="A16" s="1" t="s">
        <v>29</v>
      </c>
      <c r="B16" s="31" t="s">
        <v>30</v>
      </c>
      <c r="C16" s="24" t="s">
        <v>12</v>
      </c>
      <c r="D16" s="25">
        <v>117000</v>
      </c>
      <c r="E16" s="26">
        <v>2011</v>
      </c>
      <c r="F16" s="26"/>
      <c r="G16" s="27"/>
      <c r="H16" s="28">
        <f t="shared" si="2"/>
        <v>117000</v>
      </c>
      <c r="I16" s="18">
        <f t="shared" si="2"/>
      </c>
      <c r="J16" s="28">
        <f t="shared" si="2"/>
      </c>
      <c r="K16" s="18"/>
      <c r="L16" s="18">
        <f t="shared" si="3"/>
      </c>
      <c r="M16" s="18">
        <f t="shared" si="3"/>
      </c>
      <c r="N16" s="18">
        <f t="shared" si="3"/>
      </c>
      <c r="O16" s="18">
        <f t="shared" si="3"/>
      </c>
      <c r="P16" s="18">
        <f t="shared" si="3"/>
      </c>
      <c r="Q16" s="18">
        <f t="shared" si="3"/>
      </c>
      <c r="R16" s="18">
        <f t="shared" si="3"/>
      </c>
      <c r="S16" s="18">
        <f t="shared" si="3"/>
      </c>
      <c r="T16" s="18">
        <f t="shared" si="3"/>
      </c>
      <c r="U16" s="18">
        <f t="shared" si="3"/>
      </c>
      <c r="V16" s="18">
        <f t="shared" si="4"/>
      </c>
      <c r="W16" s="18">
        <f t="shared" si="4"/>
      </c>
      <c r="X16" s="18">
        <f t="shared" si="4"/>
      </c>
      <c r="Y16" s="18">
        <f t="shared" si="4"/>
      </c>
      <c r="Z16" s="18">
        <f t="shared" si="4"/>
      </c>
      <c r="AA16" s="18">
        <f t="shared" si="4"/>
      </c>
      <c r="AB16" s="18">
        <f t="shared" si="4"/>
      </c>
    </row>
    <row r="17" spans="1:28" ht="12.75">
      <c r="A17" s="1" t="s">
        <v>31</v>
      </c>
      <c r="B17" s="23" t="s">
        <v>32</v>
      </c>
      <c r="C17" s="24" t="s">
        <v>12</v>
      </c>
      <c r="D17" s="25">
        <v>152700</v>
      </c>
      <c r="E17" s="26">
        <v>2011</v>
      </c>
      <c r="F17" s="26"/>
      <c r="G17" s="27"/>
      <c r="H17" s="28">
        <f t="shared" si="2"/>
        <v>152700</v>
      </c>
      <c r="I17" s="18">
        <f t="shared" si="2"/>
      </c>
      <c r="J17" s="28">
        <f t="shared" si="2"/>
      </c>
      <c r="K17" s="18"/>
      <c r="L17" s="18">
        <f t="shared" si="3"/>
      </c>
      <c r="M17" s="18">
        <f t="shared" si="3"/>
      </c>
      <c r="N17" s="18">
        <f t="shared" si="3"/>
      </c>
      <c r="O17" s="18">
        <f t="shared" si="3"/>
      </c>
      <c r="P17" s="18">
        <f t="shared" si="3"/>
      </c>
      <c r="Q17" s="18">
        <f t="shared" si="3"/>
      </c>
      <c r="R17" s="18">
        <f t="shared" si="3"/>
      </c>
      <c r="S17" s="18">
        <f t="shared" si="3"/>
      </c>
      <c r="T17" s="18">
        <f t="shared" si="3"/>
      </c>
      <c r="U17" s="18">
        <f t="shared" si="3"/>
      </c>
      <c r="V17" s="18">
        <f t="shared" si="4"/>
      </c>
      <c r="W17" s="18">
        <f t="shared" si="4"/>
      </c>
      <c r="X17" s="18">
        <f t="shared" si="4"/>
      </c>
      <c r="Y17" s="18">
        <f t="shared" si="4"/>
      </c>
      <c r="Z17" s="18">
        <f t="shared" si="4"/>
      </c>
      <c r="AA17" s="18">
        <f t="shared" si="4"/>
      </c>
      <c r="AB17" s="18">
        <f t="shared" si="4"/>
      </c>
    </row>
    <row r="18" spans="1:28" ht="12.75">
      <c r="A18" s="1" t="s">
        <v>33</v>
      </c>
      <c r="B18" s="23" t="s">
        <v>34</v>
      </c>
      <c r="C18" s="24" t="s">
        <v>12</v>
      </c>
      <c r="D18" s="25">
        <v>969500</v>
      </c>
      <c r="E18" s="26">
        <v>2011</v>
      </c>
      <c r="F18" s="26"/>
      <c r="G18" s="27"/>
      <c r="H18" s="28">
        <f t="shared" si="2"/>
        <v>969500</v>
      </c>
      <c r="I18" s="18">
        <f t="shared" si="2"/>
      </c>
      <c r="J18" s="28">
        <f t="shared" si="2"/>
      </c>
      <c r="K18" s="18"/>
      <c r="L18" s="18">
        <f aca="true" t="shared" si="5" ref="L18:U30">IF($E18=YEAR+L$2,$D18,"")</f>
      </c>
      <c r="M18" s="18">
        <f t="shared" si="5"/>
      </c>
      <c r="N18" s="18">
        <f t="shared" si="5"/>
      </c>
      <c r="O18" s="18">
        <f t="shared" si="5"/>
      </c>
      <c r="P18" s="18">
        <f t="shared" si="5"/>
      </c>
      <c r="Q18" s="18">
        <f t="shared" si="5"/>
      </c>
      <c r="R18" s="18">
        <f t="shared" si="5"/>
      </c>
      <c r="S18" s="18">
        <f t="shared" si="5"/>
      </c>
      <c r="T18" s="18">
        <f t="shared" si="5"/>
      </c>
      <c r="U18" s="18">
        <f t="shared" si="5"/>
      </c>
      <c r="V18" s="18">
        <f aca="true" t="shared" si="6" ref="V18:AB30">IF($E18=YEAR+V$2,$D18,"")</f>
      </c>
      <c r="W18" s="18">
        <f t="shared" si="6"/>
      </c>
      <c r="X18" s="18">
        <f t="shared" si="6"/>
      </c>
      <c r="Y18" s="18">
        <f t="shared" si="6"/>
      </c>
      <c r="Z18" s="18">
        <f t="shared" si="6"/>
      </c>
      <c r="AA18" s="18">
        <f t="shared" si="6"/>
      </c>
      <c r="AB18" s="18">
        <f t="shared" si="6"/>
      </c>
    </row>
    <row r="19" spans="1:28" ht="12.75">
      <c r="A19" s="1" t="s">
        <v>35</v>
      </c>
      <c r="B19" s="23" t="s">
        <v>36</v>
      </c>
      <c r="C19" s="24" t="s">
        <v>12</v>
      </c>
      <c r="D19" s="25">
        <v>126237</v>
      </c>
      <c r="E19" s="26">
        <v>2011</v>
      </c>
      <c r="F19" s="26"/>
      <c r="G19" s="27"/>
      <c r="H19" s="28">
        <f t="shared" si="2"/>
        <v>126237</v>
      </c>
      <c r="I19" s="18">
        <f t="shared" si="2"/>
      </c>
      <c r="J19" s="28">
        <f t="shared" si="2"/>
      </c>
      <c r="K19" s="18"/>
      <c r="L19" s="18">
        <f t="shared" si="5"/>
      </c>
      <c r="M19" s="18">
        <f t="shared" si="5"/>
      </c>
      <c r="N19" s="18">
        <f t="shared" si="5"/>
      </c>
      <c r="O19" s="18">
        <f t="shared" si="5"/>
      </c>
      <c r="P19" s="18">
        <f t="shared" si="5"/>
      </c>
      <c r="Q19" s="18">
        <f t="shared" si="5"/>
      </c>
      <c r="R19" s="18">
        <f t="shared" si="5"/>
      </c>
      <c r="S19" s="18">
        <f t="shared" si="5"/>
      </c>
      <c r="T19" s="18">
        <f t="shared" si="5"/>
      </c>
      <c r="U19" s="18">
        <f t="shared" si="5"/>
      </c>
      <c r="V19" s="18">
        <f t="shared" si="6"/>
      </c>
      <c r="W19" s="18">
        <f t="shared" si="6"/>
      </c>
      <c r="X19" s="18">
        <f t="shared" si="6"/>
      </c>
      <c r="Y19" s="18">
        <f t="shared" si="6"/>
      </c>
      <c r="Z19" s="18">
        <f t="shared" si="6"/>
      </c>
      <c r="AA19" s="18">
        <f t="shared" si="6"/>
      </c>
      <c r="AB19" s="18">
        <f t="shared" si="6"/>
      </c>
    </row>
    <row r="20" spans="1:28" ht="12.75">
      <c r="A20" s="1" t="s">
        <v>37</v>
      </c>
      <c r="B20" s="32" t="s">
        <v>38</v>
      </c>
      <c r="C20" s="24" t="s">
        <v>12</v>
      </c>
      <c r="D20" s="25">
        <v>18500</v>
      </c>
      <c r="E20" s="26">
        <v>2011</v>
      </c>
      <c r="F20" s="26"/>
      <c r="G20" s="27"/>
      <c r="H20" s="28">
        <f t="shared" si="2"/>
        <v>18500</v>
      </c>
      <c r="I20" s="18">
        <f t="shared" si="2"/>
      </c>
      <c r="J20" s="28">
        <f t="shared" si="2"/>
      </c>
      <c r="K20" s="18"/>
      <c r="L20" s="18">
        <f t="shared" si="5"/>
      </c>
      <c r="M20" s="18">
        <f t="shared" si="5"/>
      </c>
      <c r="N20" s="18">
        <f t="shared" si="5"/>
      </c>
      <c r="O20" s="18">
        <f t="shared" si="5"/>
      </c>
      <c r="P20" s="18">
        <f t="shared" si="5"/>
      </c>
      <c r="Q20" s="18">
        <f t="shared" si="5"/>
      </c>
      <c r="R20" s="18">
        <f t="shared" si="5"/>
      </c>
      <c r="S20" s="18">
        <f t="shared" si="5"/>
      </c>
      <c r="T20" s="18">
        <f t="shared" si="5"/>
      </c>
      <c r="U20" s="18">
        <f t="shared" si="5"/>
      </c>
      <c r="V20" s="18">
        <f t="shared" si="6"/>
      </c>
      <c r="W20" s="18">
        <f t="shared" si="6"/>
      </c>
      <c r="X20" s="18">
        <f t="shared" si="6"/>
      </c>
      <c r="Y20" s="18">
        <f t="shared" si="6"/>
      </c>
      <c r="Z20" s="18">
        <f t="shared" si="6"/>
      </c>
      <c r="AA20" s="18">
        <f t="shared" si="6"/>
      </c>
      <c r="AB20" s="18">
        <f t="shared" si="6"/>
      </c>
    </row>
    <row r="21" spans="1:28" ht="12.75">
      <c r="A21" s="1" t="s">
        <v>39</v>
      </c>
      <c r="B21" s="32" t="s">
        <v>40</v>
      </c>
      <c r="C21" s="24" t="s">
        <v>12</v>
      </c>
      <c r="D21" s="25">
        <v>666100</v>
      </c>
      <c r="E21" s="26">
        <v>2011</v>
      </c>
      <c r="F21" s="26"/>
      <c r="G21" s="27"/>
      <c r="H21" s="28">
        <f t="shared" si="2"/>
        <v>666100</v>
      </c>
      <c r="I21" s="18">
        <f t="shared" si="2"/>
      </c>
      <c r="J21" s="28">
        <f t="shared" si="2"/>
      </c>
      <c r="K21" s="18"/>
      <c r="L21" s="18">
        <f t="shared" si="5"/>
      </c>
      <c r="M21" s="18">
        <f t="shared" si="5"/>
      </c>
      <c r="N21" s="18">
        <f t="shared" si="5"/>
      </c>
      <c r="O21" s="18">
        <f t="shared" si="5"/>
      </c>
      <c r="P21" s="18">
        <f t="shared" si="5"/>
      </c>
      <c r="Q21" s="18">
        <f t="shared" si="5"/>
      </c>
      <c r="R21" s="18">
        <f t="shared" si="5"/>
      </c>
      <c r="S21" s="18">
        <f t="shared" si="5"/>
      </c>
      <c r="T21" s="18">
        <f t="shared" si="5"/>
      </c>
      <c r="U21" s="18">
        <f t="shared" si="5"/>
      </c>
      <c r="V21" s="18">
        <f t="shared" si="6"/>
      </c>
      <c r="W21" s="18">
        <f t="shared" si="6"/>
      </c>
      <c r="X21" s="18">
        <f t="shared" si="6"/>
      </c>
      <c r="Y21" s="18">
        <f t="shared" si="6"/>
      </c>
      <c r="Z21" s="18">
        <f t="shared" si="6"/>
      </c>
      <c r="AA21" s="18">
        <f t="shared" si="6"/>
      </c>
      <c r="AB21" s="18">
        <f t="shared" si="6"/>
      </c>
    </row>
    <row r="22" spans="1:28" ht="12.75">
      <c r="A22" s="1" t="s">
        <v>41</v>
      </c>
      <c r="B22" s="23" t="s">
        <v>42</v>
      </c>
      <c r="C22" s="24" t="s">
        <v>12</v>
      </c>
      <c r="D22" s="25">
        <v>290000</v>
      </c>
      <c r="E22" s="26">
        <v>2011</v>
      </c>
      <c r="F22" s="26"/>
      <c r="G22" s="27"/>
      <c r="H22" s="28">
        <f t="shared" si="2"/>
        <v>290000</v>
      </c>
      <c r="I22" s="18">
        <f t="shared" si="2"/>
      </c>
      <c r="J22" s="28">
        <f t="shared" si="2"/>
      </c>
      <c r="K22" s="18"/>
      <c r="L22" s="18">
        <f t="shared" si="5"/>
      </c>
      <c r="M22" s="18">
        <f t="shared" si="5"/>
      </c>
      <c r="N22" s="18">
        <f t="shared" si="5"/>
      </c>
      <c r="O22" s="18">
        <f t="shared" si="5"/>
      </c>
      <c r="P22" s="18">
        <f t="shared" si="5"/>
      </c>
      <c r="Q22" s="18">
        <f t="shared" si="5"/>
      </c>
      <c r="R22" s="18">
        <f t="shared" si="5"/>
      </c>
      <c r="S22" s="18">
        <f t="shared" si="5"/>
      </c>
      <c r="T22" s="18">
        <f t="shared" si="5"/>
      </c>
      <c r="U22" s="18">
        <f t="shared" si="5"/>
      </c>
      <c r="V22" s="18">
        <f t="shared" si="6"/>
      </c>
      <c r="W22" s="18">
        <f t="shared" si="6"/>
      </c>
      <c r="X22" s="18">
        <f t="shared" si="6"/>
      </c>
      <c r="Y22" s="18">
        <f t="shared" si="6"/>
      </c>
      <c r="Z22" s="18">
        <f t="shared" si="6"/>
      </c>
      <c r="AA22" s="18">
        <f t="shared" si="6"/>
      </c>
      <c r="AB22" s="18">
        <f t="shared" si="6"/>
      </c>
    </row>
    <row r="23" spans="1:28" ht="12.75">
      <c r="A23" s="1" t="s">
        <v>43</v>
      </c>
      <c r="B23" s="23" t="s">
        <v>44</v>
      </c>
      <c r="C23" s="24" t="s">
        <v>12</v>
      </c>
      <c r="D23" s="25">
        <v>0</v>
      </c>
      <c r="E23" s="26">
        <v>2011</v>
      </c>
      <c r="F23" s="26"/>
      <c r="G23" s="27"/>
      <c r="H23" s="28">
        <f t="shared" si="2"/>
        <v>0</v>
      </c>
      <c r="I23" s="18">
        <f t="shared" si="2"/>
      </c>
      <c r="J23" s="28">
        <f t="shared" si="2"/>
      </c>
      <c r="K23" s="18"/>
      <c r="L23" s="18">
        <f t="shared" si="5"/>
      </c>
      <c r="M23" s="18">
        <f t="shared" si="5"/>
      </c>
      <c r="N23" s="18">
        <f t="shared" si="5"/>
      </c>
      <c r="O23" s="18">
        <f t="shared" si="5"/>
      </c>
      <c r="P23" s="18">
        <f t="shared" si="5"/>
      </c>
      <c r="Q23" s="18">
        <f t="shared" si="5"/>
      </c>
      <c r="R23" s="18">
        <f t="shared" si="5"/>
      </c>
      <c r="S23" s="18">
        <f t="shared" si="5"/>
      </c>
      <c r="T23" s="18">
        <f t="shared" si="5"/>
      </c>
      <c r="U23" s="18">
        <f t="shared" si="5"/>
      </c>
      <c r="V23" s="18">
        <f t="shared" si="6"/>
      </c>
      <c r="W23" s="18">
        <f t="shared" si="6"/>
      </c>
      <c r="X23" s="18">
        <f t="shared" si="6"/>
      </c>
      <c r="Y23" s="18">
        <f t="shared" si="6"/>
      </c>
      <c r="Z23" s="18">
        <f t="shared" si="6"/>
      </c>
      <c r="AA23" s="18">
        <f t="shared" si="6"/>
      </c>
      <c r="AB23" s="18">
        <f t="shared" si="6"/>
      </c>
    </row>
    <row r="24" spans="1:28" ht="12.75">
      <c r="A24" s="1" t="s">
        <v>45</v>
      </c>
      <c r="B24" s="23" t="s">
        <v>46</v>
      </c>
      <c r="C24" s="24" t="s">
        <v>12</v>
      </c>
      <c r="D24" s="25">
        <v>234000</v>
      </c>
      <c r="E24" s="26">
        <v>2011</v>
      </c>
      <c r="F24" s="26"/>
      <c r="G24" s="27"/>
      <c r="H24" s="28">
        <f t="shared" si="2"/>
        <v>234000</v>
      </c>
      <c r="I24" s="18">
        <f t="shared" si="2"/>
      </c>
      <c r="J24" s="28">
        <f t="shared" si="2"/>
      </c>
      <c r="K24" s="18"/>
      <c r="L24" s="18">
        <f t="shared" si="5"/>
      </c>
      <c r="M24" s="18">
        <f t="shared" si="5"/>
      </c>
      <c r="N24" s="18">
        <f t="shared" si="5"/>
      </c>
      <c r="O24" s="18">
        <f t="shared" si="5"/>
      </c>
      <c r="P24" s="18">
        <f t="shared" si="5"/>
      </c>
      <c r="Q24" s="18">
        <f t="shared" si="5"/>
      </c>
      <c r="R24" s="18">
        <f t="shared" si="5"/>
      </c>
      <c r="S24" s="18">
        <f t="shared" si="5"/>
      </c>
      <c r="T24" s="18">
        <f t="shared" si="5"/>
      </c>
      <c r="U24" s="18">
        <f t="shared" si="5"/>
      </c>
      <c r="V24" s="18">
        <f t="shared" si="6"/>
      </c>
      <c r="W24" s="18">
        <f t="shared" si="6"/>
      </c>
      <c r="X24" s="18">
        <f t="shared" si="6"/>
      </c>
      <c r="Y24" s="18">
        <f t="shared" si="6"/>
      </c>
      <c r="Z24" s="18">
        <f t="shared" si="6"/>
      </c>
      <c r="AA24" s="18">
        <f t="shared" si="6"/>
      </c>
      <c r="AB24" s="18">
        <f t="shared" si="6"/>
      </c>
    </row>
    <row r="25" spans="1:28" ht="12.75">
      <c r="A25" s="1" t="s">
        <v>47</v>
      </c>
      <c r="B25" s="23" t="s">
        <v>48</v>
      </c>
      <c r="C25" s="24" t="s">
        <v>12</v>
      </c>
      <c r="D25" s="25">
        <v>233000</v>
      </c>
      <c r="E25" s="26">
        <v>2011</v>
      </c>
      <c r="F25" s="26"/>
      <c r="G25" s="27"/>
      <c r="H25" s="28">
        <f t="shared" si="2"/>
        <v>233000</v>
      </c>
      <c r="I25" s="18">
        <f t="shared" si="2"/>
      </c>
      <c r="J25" s="28">
        <f t="shared" si="2"/>
      </c>
      <c r="K25" s="18"/>
      <c r="L25" s="18">
        <f t="shared" si="5"/>
      </c>
      <c r="M25" s="18">
        <f t="shared" si="5"/>
      </c>
      <c r="N25" s="18">
        <f t="shared" si="5"/>
      </c>
      <c r="O25" s="18">
        <f t="shared" si="5"/>
      </c>
      <c r="P25" s="18">
        <f t="shared" si="5"/>
      </c>
      <c r="Q25" s="18">
        <f t="shared" si="5"/>
      </c>
      <c r="R25" s="18">
        <f t="shared" si="5"/>
      </c>
      <c r="S25" s="18">
        <f t="shared" si="5"/>
      </c>
      <c r="T25" s="18">
        <f t="shared" si="5"/>
      </c>
      <c r="U25" s="18">
        <f t="shared" si="5"/>
      </c>
      <c r="V25" s="18">
        <f t="shared" si="6"/>
      </c>
      <c r="W25" s="18">
        <f t="shared" si="6"/>
      </c>
      <c r="X25" s="18">
        <f t="shared" si="6"/>
      </c>
      <c r="Y25" s="18">
        <f t="shared" si="6"/>
      </c>
      <c r="Z25" s="18">
        <f t="shared" si="6"/>
      </c>
      <c r="AA25" s="18">
        <f t="shared" si="6"/>
      </c>
      <c r="AB25" s="18">
        <f t="shared" si="6"/>
      </c>
    </row>
    <row r="26" spans="1:28" ht="12.75">
      <c r="A26" s="1" t="s">
        <v>49</v>
      </c>
      <c r="B26" s="23" t="s">
        <v>50</v>
      </c>
      <c r="C26" s="24" t="s">
        <v>12</v>
      </c>
      <c r="D26" s="25">
        <v>117000</v>
      </c>
      <c r="E26" s="26">
        <v>2011</v>
      </c>
      <c r="F26" s="26"/>
      <c r="G26" s="27"/>
      <c r="H26" s="28">
        <f t="shared" si="2"/>
        <v>117000</v>
      </c>
      <c r="I26" s="18">
        <f t="shared" si="2"/>
      </c>
      <c r="J26" s="28">
        <f t="shared" si="2"/>
      </c>
      <c r="K26" s="18"/>
      <c r="L26" s="18">
        <f t="shared" si="5"/>
      </c>
      <c r="M26" s="18">
        <f t="shared" si="5"/>
      </c>
      <c r="N26" s="18">
        <f t="shared" si="5"/>
      </c>
      <c r="O26" s="18">
        <f t="shared" si="5"/>
      </c>
      <c r="P26" s="18">
        <f t="shared" si="5"/>
      </c>
      <c r="Q26" s="18">
        <f t="shared" si="5"/>
      </c>
      <c r="R26" s="18">
        <f t="shared" si="5"/>
      </c>
      <c r="S26" s="18">
        <f t="shared" si="5"/>
      </c>
      <c r="T26" s="18">
        <f t="shared" si="5"/>
      </c>
      <c r="U26" s="18">
        <f t="shared" si="5"/>
      </c>
      <c r="V26" s="18">
        <f t="shared" si="6"/>
      </c>
      <c r="W26" s="18">
        <f t="shared" si="6"/>
      </c>
      <c r="X26" s="18">
        <f t="shared" si="6"/>
      </c>
      <c r="Y26" s="18">
        <f t="shared" si="6"/>
      </c>
      <c r="Z26" s="18">
        <f t="shared" si="6"/>
      </c>
      <c r="AA26" s="18">
        <f t="shared" si="6"/>
      </c>
      <c r="AB26" s="18">
        <f t="shared" si="6"/>
      </c>
    </row>
    <row r="27" spans="1:28" ht="12.75">
      <c r="A27" s="1" t="s">
        <v>51</v>
      </c>
      <c r="B27" s="30" t="s">
        <v>52</v>
      </c>
      <c r="C27" s="24" t="s">
        <v>12</v>
      </c>
      <c r="D27" s="25">
        <v>2400</v>
      </c>
      <c r="E27" s="26">
        <v>2011</v>
      </c>
      <c r="F27" s="26"/>
      <c r="G27" s="27"/>
      <c r="H27" s="28">
        <f t="shared" si="2"/>
        <v>2400</v>
      </c>
      <c r="I27" s="18">
        <f t="shared" si="2"/>
      </c>
      <c r="J27" s="28">
        <f t="shared" si="2"/>
      </c>
      <c r="K27" s="18"/>
      <c r="L27" s="18">
        <f t="shared" si="5"/>
      </c>
      <c r="M27" s="18">
        <f t="shared" si="5"/>
      </c>
      <c r="N27" s="18">
        <f t="shared" si="5"/>
      </c>
      <c r="O27" s="18">
        <f t="shared" si="5"/>
      </c>
      <c r="P27" s="18">
        <f t="shared" si="5"/>
      </c>
      <c r="Q27" s="18">
        <f t="shared" si="5"/>
      </c>
      <c r="R27" s="18">
        <f t="shared" si="5"/>
      </c>
      <c r="S27" s="18">
        <f t="shared" si="5"/>
      </c>
      <c r="T27" s="18">
        <f t="shared" si="5"/>
      </c>
      <c r="U27" s="18">
        <f t="shared" si="5"/>
      </c>
      <c r="V27" s="18">
        <f t="shared" si="6"/>
      </c>
      <c r="W27" s="18">
        <f t="shared" si="6"/>
      </c>
      <c r="X27" s="18">
        <f t="shared" si="6"/>
      </c>
      <c r="Y27" s="18">
        <f t="shared" si="6"/>
      </c>
      <c r="Z27" s="18">
        <f t="shared" si="6"/>
      </c>
      <c r="AA27" s="18">
        <f t="shared" si="6"/>
      </c>
      <c r="AB27" s="18">
        <f t="shared" si="6"/>
      </c>
    </row>
    <row r="28" spans="1:28" ht="12.75">
      <c r="A28" s="33" t="s">
        <v>53</v>
      </c>
      <c r="B28" s="23" t="s">
        <v>54</v>
      </c>
      <c r="C28" s="24" t="s">
        <v>12</v>
      </c>
      <c r="D28" s="25">
        <v>93000</v>
      </c>
      <c r="E28" s="26">
        <v>2011</v>
      </c>
      <c r="F28" s="26"/>
      <c r="G28" s="27"/>
      <c r="H28" s="28">
        <f t="shared" si="2"/>
        <v>93000</v>
      </c>
      <c r="I28" s="18">
        <f t="shared" si="2"/>
      </c>
      <c r="J28" s="28">
        <f t="shared" si="2"/>
      </c>
      <c r="K28" s="18"/>
      <c r="L28" s="18">
        <f t="shared" si="5"/>
      </c>
      <c r="M28" s="18">
        <f t="shared" si="5"/>
      </c>
      <c r="N28" s="18">
        <f t="shared" si="5"/>
      </c>
      <c r="O28" s="18">
        <f t="shared" si="5"/>
      </c>
      <c r="P28" s="18">
        <f t="shared" si="5"/>
      </c>
      <c r="Q28" s="18">
        <f t="shared" si="5"/>
      </c>
      <c r="R28" s="18">
        <f t="shared" si="5"/>
      </c>
      <c r="S28" s="18">
        <f t="shared" si="5"/>
      </c>
      <c r="T28" s="18">
        <f t="shared" si="5"/>
      </c>
      <c r="U28" s="18">
        <f t="shared" si="5"/>
      </c>
      <c r="V28" s="18">
        <f t="shared" si="6"/>
      </c>
      <c r="W28" s="18">
        <f t="shared" si="6"/>
      </c>
      <c r="X28" s="18">
        <f t="shared" si="6"/>
      </c>
      <c r="Y28" s="18">
        <f t="shared" si="6"/>
      </c>
      <c r="Z28" s="18">
        <f t="shared" si="6"/>
      </c>
      <c r="AA28" s="18">
        <f t="shared" si="6"/>
      </c>
      <c r="AB28" s="18">
        <f t="shared" si="6"/>
      </c>
    </row>
    <row r="29" spans="1:28" ht="12.75">
      <c r="A29" s="1" t="s">
        <v>55</v>
      </c>
      <c r="B29" s="23" t="s">
        <v>56</v>
      </c>
      <c r="C29" s="24" t="s">
        <v>12</v>
      </c>
      <c r="D29" s="25">
        <v>93000</v>
      </c>
      <c r="E29" s="26">
        <v>2011</v>
      </c>
      <c r="F29" s="26"/>
      <c r="G29" s="27"/>
      <c r="H29" s="28">
        <f t="shared" si="2"/>
        <v>93000</v>
      </c>
      <c r="I29" s="18">
        <f t="shared" si="2"/>
      </c>
      <c r="J29" s="28">
        <f t="shared" si="2"/>
      </c>
      <c r="K29" s="18"/>
      <c r="L29" s="18">
        <f t="shared" si="5"/>
      </c>
      <c r="M29" s="18">
        <f t="shared" si="5"/>
      </c>
      <c r="N29" s="18">
        <f t="shared" si="5"/>
      </c>
      <c r="O29" s="18">
        <f t="shared" si="5"/>
      </c>
      <c r="P29" s="18">
        <f t="shared" si="5"/>
      </c>
      <c r="Q29" s="18">
        <f t="shared" si="5"/>
      </c>
      <c r="R29" s="18">
        <f t="shared" si="5"/>
      </c>
      <c r="S29" s="18">
        <f t="shared" si="5"/>
      </c>
      <c r="T29" s="18">
        <f t="shared" si="5"/>
      </c>
      <c r="U29" s="18">
        <f t="shared" si="5"/>
      </c>
      <c r="V29" s="18">
        <f t="shared" si="6"/>
      </c>
      <c r="W29" s="18">
        <f t="shared" si="6"/>
      </c>
      <c r="X29" s="18">
        <f t="shared" si="6"/>
      </c>
      <c r="Y29" s="18">
        <f t="shared" si="6"/>
      </c>
      <c r="Z29" s="18">
        <f t="shared" si="6"/>
      </c>
      <c r="AA29" s="18">
        <f t="shared" si="6"/>
      </c>
      <c r="AB29" s="18">
        <f t="shared" si="6"/>
      </c>
    </row>
    <row r="30" spans="1:28" ht="12.75">
      <c r="A30" s="1" t="s">
        <v>57</v>
      </c>
      <c r="B30" s="23" t="s">
        <v>58</v>
      </c>
      <c r="C30" s="24" t="s">
        <v>12</v>
      </c>
      <c r="D30" s="25">
        <v>24000</v>
      </c>
      <c r="E30" s="26">
        <v>2011</v>
      </c>
      <c r="F30" s="26"/>
      <c r="G30" s="27"/>
      <c r="H30" s="28">
        <f t="shared" si="2"/>
        <v>24000</v>
      </c>
      <c r="I30" s="28">
        <f t="shared" si="2"/>
      </c>
      <c r="J30" s="28">
        <f t="shared" si="2"/>
      </c>
      <c r="K30" s="18"/>
      <c r="L30" s="18">
        <f t="shared" si="5"/>
      </c>
      <c r="M30" s="18">
        <f t="shared" si="5"/>
      </c>
      <c r="N30" s="18">
        <f t="shared" si="5"/>
      </c>
      <c r="O30" s="18">
        <f t="shared" si="5"/>
      </c>
      <c r="P30" s="18">
        <f t="shared" si="5"/>
      </c>
      <c r="Q30" s="18">
        <f t="shared" si="5"/>
      </c>
      <c r="R30" s="18">
        <f t="shared" si="5"/>
      </c>
      <c r="S30" s="18">
        <f t="shared" si="5"/>
      </c>
      <c r="T30" s="18">
        <f t="shared" si="5"/>
      </c>
      <c r="U30" s="18">
        <f t="shared" si="5"/>
      </c>
      <c r="V30" s="18">
        <f t="shared" si="6"/>
      </c>
      <c r="W30" s="18">
        <f t="shared" si="6"/>
      </c>
      <c r="X30" s="18">
        <f t="shared" si="6"/>
      </c>
      <c r="Y30" s="18">
        <f t="shared" si="6"/>
      </c>
      <c r="Z30" s="18">
        <f t="shared" si="6"/>
      </c>
      <c r="AA30" s="18">
        <f t="shared" si="6"/>
      </c>
      <c r="AB30" s="18">
        <f t="shared" si="6"/>
      </c>
    </row>
    <row r="31" spans="1:28" ht="12.75">
      <c r="A31" s="34">
        <v>640281</v>
      </c>
      <c r="B31" s="30" t="s">
        <v>59</v>
      </c>
      <c r="C31" s="24" t="s">
        <v>12</v>
      </c>
      <c r="D31" s="35">
        <v>677069</v>
      </c>
      <c r="E31" s="26">
        <v>2012</v>
      </c>
      <c r="F31" s="26"/>
      <c r="G31" s="27"/>
      <c r="H31" s="28"/>
      <c r="I31" s="28">
        <f aca="true" t="shared" si="7" ref="I31:J51">IF($E31=YEAR+I$2,$D31,"")</f>
        <v>677069</v>
      </c>
      <c r="J31" s="28">
        <f t="shared" si="7"/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ht="12.75">
      <c r="A32" s="34">
        <v>943290</v>
      </c>
      <c r="B32" s="30" t="s">
        <v>60</v>
      </c>
      <c r="C32" s="24" t="s">
        <v>12</v>
      </c>
      <c r="D32" s="35">
        <v>518793</v>
      </c>
      <c r="E32" s="26">
        <v>2012</v>
      </c>
      <c r="F32" s="26"/>
      <c r="G32" s="27"/>
      <c r="H32" s="28"/>
      <c r="I32" s="28">
        <f t="shared" si="7"/>
        <v>518793</v>
      </c>
      <c r="J32" s="28">
        <f t="shared" si="7"/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1:28" ht="12.75">
      <c r="A33" s="34">
        <v>959089</v>
      </c>
      <c r="B33" s="30" t="s">
        <v>61</v>
      </c>
      <c r="C33" s="24" t="s">
        <v>12</v>
      </c>
      <c r="D33" s="35">
        <v>274784</v>
      </c>
      <c r="E33" s="26">
        <v>2012</v>
      </c>
      <c r="F33" s="26"/>
      <c r="G33" s="27"/>
      <c r="H33" s="28"/>
      <c r="I33" s="28">
        <f t="shared" si="7"/>
        <v>274784</v>
      </c>
      <c r="J33" s="28">
        <f t="shared" si="7"/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ht="12.75">
      <c r="A34" s="34">
        <v>959076</v>
      </c>
      <c r="B34" s="30" t="s">
        <v>62</v>
      </c>
      <c r="C34" s="24" t="s">
        <v>12</v>
      </c>
      <c r="D34" s="35">
        <v>219828</v>
      </c>
      <c r="E34" s="26">
        <v>2012</v>
      </c>
      <c r="F34" s="26"/>
      <c r="G34" s="27"/>
      <c r="H34" s="28"/>
      <c r="I34" s="28">
        <f t="shared" si="7"/>
        <v>219828</v>
      </c>
      <c r="J34" s="28">
        <f t="shared" si="7"/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ht="12.75">
      <c r="A35" s="34">
        <v>984903</v>
      </c>
      <c r="B35" s="30" t="s">
        <v>63</v>
      </c>
      <c r="C35" s="24" t="s">
        <v>12</v>
      </c>
      <c r="D35" s="35">
        <v>206927</v>
      </c>
      <c r="E35" s="26">
        <v>2012</v>
      </c>
      <c r="F35" s="26"/>
      <c r="G35" s="27"/>
      <c r="H35" s="28"/>
      <c r="I35" s="28">
        <f t="shared" si="7"/>
        <v>206927</v>
      </c>
      <c r="J35" s="28">
        <f t="shared" si="7"/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ht="12.75">
      <c r="A36" s="34">
        <v>984902</v>
      </c>
      <c r="B36" s="30" t="s">
        <v>64</v>
      </c>
      <c r="C36" s="24" t="s">
        <v>12</v>
      </c>
      <c r="D36" s="35">
        <v>76940</v>
      </c>
      <c r="E36" s="26">
        <v>2012</v>
      </c>
      <c r="F36" s="26"/>
      <c r="G36" s="27"/>
      <c r="H36" s="28"/>
      <c r="I36" s="28">
        <f t="shared" si="7"/>
        <v>76940</v>
      </c>
      <c r="J36" s="28">
        <f t="shared" si="7"/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1:28" ht="12.75">
      <c r="A37" s="34">
        <v>959062</v>
      </c>
      <c r="B37" s="30" t="s">
        <v>65</v>
      </c>
      <c r="C37" s="24" t="s">
        <v>12</v>
      </c>
      <c r="D37" s="35">
        <v>53121</v>
      </c>
      <c r="E37" s="26">
        <v>2012</v>
      </c>
      <c r="F37" s="26"/>
      <c r="G37" s="27"/>
      <c r="H37" s="28"/>
      <c r="I37" s="28">
        <f t="shared" si="7"/>
        <v>53121</v>
      </c>
      <c r="J37" s="28">
        <f t="shared" si="7"/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r="38" spans="1:28" ht="12.75">
      <c r="A38" s="34">
        <v>959079</v>
      </c>
      <c r="B38" s="30" t="s">
        <v>66</v>
      </c>
      <c r="C38" s="24" t="s">
        <v>12</v>
      </c>
      <c r="D38" s="35">
        <v>32974</v>
      </c>
      <c r="E38" s="26">
        <v>2012</v>
      </c>
      <c r="F38" s="26"/>
      <c r="G38" s="27"/>
      <c r="H38" s="28"/>
      <c r="I38" s="28">
        <f t="shared" si="7"/>
        <v>32974</v>
      </c>
      <c r="J38" s="28">
        <f t="shared" si="7"/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  <row r="39" spans="1:28" ht="12.75">
      <c r="A39" s="34">
        <v>959084</v>
      </c>
      <c r="B39" s="30" t="s">
        <v>67</v>
      </c>
      <c r="C39" s="24" t="s">
        <v>12</v>
      </c>
      <c r="D39" s="35">
        <v>28760</v>
      </c>
      <c r="E39" s="26">
        <v>2012</v>
      </c>
      <c r="F39" s="26"/>
      <c r="G39" s="27"/>
      <c r="H39" s="28"/>
      <c r="I39" s="28">
        <f t="shared" si="7"/>
        <v>28760</v>
      </c>
      <c r="J39" s="28">
        <f t="shared" si="7"/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</row>
    <row r="40" spans="1:28" ht="12.75">
      <c r="A40" s="34">
        <v>987933</v>
      </c>
      <c r="B40" s="30" t="s">
        <v>68</v>
      </c>
      <c r="C40" s="24" t="s">
        <v>12</v>
      </c>
      <c r="D40" s="35">
        <v>23966</v>
      </c>
      <c r="E40" s="26">
        <v>2012</v>
      </c>
      <c r="F40" s="26"/>
      <c r="G40" s="27"/>
      <c r="H40" s="28"/>
      <c r="I40" s="28">
        <f t="shared" si="7"/>
        <v>23966</v>
      </c>
      <c r="J40" s="28">
        <f t="shared" si="7"/>
      </c>
      <c r="K40" s="28">
        <f aca="true" t="shared" si="8" ref="K40:K51">IF($E40=YEAR+K$2,$D40,"")</f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</row>
    <row r="41" spans="1:28" ht="12.75">
      <c r="A41" s="34">
        <v>987934</v>
      </c>
      <c r="B41" s="30" t="s">
        <v>69</v>
      </c>
      <c r="C41" s="24" t="s">
        <v>12</v>
      </c>
      <c r="D41" s="35">
        <v>19172</v>
      </c>
      <c r="E41" s="26">
        <v>2012</v>
      </c>
      <c r="F41" s="26"/>
      <c r="G41" s="27"/>
      <c r="H41" s="28"/>
      <c r="I41" s="28">
        <f t="shared" si="7"/>
        <v>19172</v>
      </c>
      <c r="J41" s="28">
        <f t="shared" si="7"/>
      </c>
      <c r="K41" s="28">
        <f t="shared" si="8"/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</row>
    <row r="42" spans="1:28" ht="12.75">
      <c r="A42" s="34">
        <v>640255</v>
      </c>
      <c r="B42" s="30" t="s">
        <v>70</v>
      </c>
      <c r="C42" s="24" t="s">
        <v>12</v>
      </c>
      <c r="D42" s="35">
        <v>36271</v>
      </c>
      <c r="E42" s="26">
        <v>2012</v>
      </c>
      <c r="F42" s="26"/>
      <c r="G42" s="27"/>
      <c r="H42" s="28"/>
      <c r="I42" s="28">
        <f t="shared" si="7"/>
        <v>36271</v>
      </c>
      <c r="J42" s="28">
        <f t="shared" si="7"/>
      </c>
      <c r="K42" s="28">
        <f t="shared" si="8"/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28" ht="12.75">
      <c r="A43" s="34">
        <v>987937</v>
      </c>
      <c r="B43" s="30" t="s">
        <v>71</v>
      </c>
      <c r="C43" s="24" t="s">
        <v>12</v>
      </c>
      <c r="D43" s="35">
        <v>28759</v>
      </c>
      <c r="E43" s="26">
        <v>2012</v>
      </c>
      <c r="F43" s="26"/>
      <c r="G43" s="27"/>
      <c r="H43" s="28"/>
      <c r="I43" s="28">
        <f t="shared" si="7"/>
        <v>28759</v>
      </c>
      <c r="J43" s="28">
        <f t="shared" si="7"/>
      </c>
      <c r="K43" s="28">
        <f t="shared" si="8"/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spans="1:28" ht="12.75">
      <c r="A44" s="34">
        <v>987941</v>
      </c>
      <c r="B44" s="30" t="s">
        <v>72</v>
      </c>
      <c r="C44" s="24" t="s">
        <v>12</v>
      </c>
      <c r="D44" s="35">
        <v>9586</v>
      </c>
      <c r="E44" s="26">
        <v>2012</v>
      </c>
      <c r="F44" s="26"/>
      <c r="G44" s="27"/>
      <c r="H44" s="28"/>
      <c r="I44" s="28">
        <f t="shared" si="7"/>
        <v>9586</v>
      </c>
      <c r="J44" s="28">
        <f t="shared" si="7"/>
      </c>
      <c r="K44" s="28">
        <f t="shared" si="8"/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1:28" ht="12.75">
      <c r="A45" s="34">
        <v>987944</v>
      </c>
      <c r="B45" s="30" t="s">
        <v>73</v>
      </c>
      <c r="C45" s="24" t="s">
        <v>12</v>
      </c>
      <c r="D45" s="35">
        <v>11983</v>
      </c>
      <c r="E45" s="26">
        <v>2012</v>
      </c>
      <c r="F45" s="26"/>
      <c r="G45" s="27"/>
      <c r="H45" s="28"/>
      <c r="I45" s="28">
        <f t="shared" si="7"/>
        <v>11983</v>
      </c>
      <c r="J45" s="28">
        <f t="shared" si="7"/>
      </c>
      <c r="K45" s="28">
        <f t="shared" si="8"/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</row>
    <row r="46" spans="1:28" ht="12.75">
      <c r="A46" s="34">
        <v>987927</v>
      </c>
      <c r="B46" s="30" t="s">
        <v>74</v>
      </c>
      <c r="C46" s="24" t="s">
        <v>12</v>
      </c>
      <c r="D46" s="35">
        <v>191729</v>
      </c>
      <c r="E46" s="26">
        <v>2012</v>
      </c>
      <c r="F46" s="26"/>
      <c r="G46" s="27"/>
      <c r="H46" s="28"/>
      <c r="I46" s="28">
        <f t="shared" si="7"/>
        <v>191729</v>
      </c>
      <c r="J46" s="28">
        <f t="shared" si="7"/>
      </c>
      <c r="K46" s="28">
        <f t="shared" si="8"/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</row>
    <row r="47" spans="1:28" ht="12.75">
      <c r="A47" s="34">
        <v>987929</v>
      </c>
      <c r="B47" s="30" t="s">
        <v>75</v>
      </c>
      <c r="C47" s="24" t="s">
        <v>12</v>
      </c>
      <c r="D47" s="35">
        <v>28759</v>
      </c>
      <c r="E47" s="26">
        <v>2012</v>
      </c>
      <c r="F47" s="26"/>
      <c r="G47" s="27"/>
      <c r="H47" s="28"/>
      <c r="I47" s="28">
        <f t="shared" si="7"/>
        <v>28759</v>
      </c>
      <c r="J47" s="28">
        <f t="shared" si="7"/>
      </c>
      <c r="K47" s="28">
        <f t="shared" si="8"/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</row>
    <row r="48" spans="1:28" ht="12.75">
      <c r="A48" s="34">
        <v>987931</v>
      </c>
      <c r="B48" s="30" t="s">
        <v>76</v>
      </c>
      <c r="C48" s="24" t="s">
        <v>12</v>
      </c>
      <c r="D48" s="35">
        <v>45535</v>
      </c>
      <c r="E48" s="26">
        <v>2012</v>
      </c>
      <c r="F48" s="26"/>
      <c r="G48" s="27"/>
      <c r="H48" s="28"/>
      <c r="I48" s="28">
        <f t="shared" si="7"/>
        <v>45535</v>
      </c>
      <c r="J48" s="28">
        <f t="shared" si="7"/>
      </c>
      <c r="K48" s="28">
        <f t="shared" si="8"/>
      </c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</row>
    <row r="49" spans="1:28" ht="12.75">
      <c r="A49" s="34">
        <v>987932</v>
      </c>
      <c r="B49" s="30" t="s">
        <v>77</v>
      </c>
      <c r="C49" s="24" t="s">
        <v>12</v>
      </c>
      <c r="D49" s="35">
        <v>21569</v>
      </c>
      <c r="E49" s="26">
        <v>2012</v>
      </c>
      <c r="F49" s="26"/>
      <c r="G49" s="27"/>
      <c r="H49" s="28"/>
      <c r="I49" s="28">
        <f t="shared" si="7"/>
        <v>21569</v>
      </c>
      <c r="J49" s="28">
        <f t="shared" si="7"/>
      </c>
      <c r="K49" s="28">
        <f t="shared" si="8"/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</row>
    <row r="50" spans="1:28" ht="12.75">
      <c r="A50" s="34">
        <v>987943</v>
      </c>
      <c r="B50" s="30" t="s">
        <v>78</v>
      </c>
      <c r="C50" s="24" t="s">
        <v>12</v>
      </c>
      <c r="D50" s="35">
        <v>71898</v>
      </c>
      <c r="E50" s="26">
        <v>2012</v>
      </c>
      <c r="F50" s="26"/>
      <c r="G50" s="27"/>
      <c r="H50" s="28"/>
      <c r="I50" s="28">
        <f t="shared" si="7"/>
        <v>71898</v>
      </c>
      <c r="J50" s="28">
        <f t="shared" si="7"/>
      </c>
      <c r="K50" s="28">
        <f t="shared" si="8"/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</row>
    <row r="51" spans="1:28" ht="12.75">
      <c r="A51" s="34">
        <v>987945</v>
      </c>
      <c r="B51" s="30" t="s">
        <v>79</v>
      </c>
      <c r="C51" s="24" t="s">
        <v>12</v>
      </c>
      <c r="D51" s="35">
        <v>17256</v>
      </c>
      <c r="E51" s="26">
        <v>2012</v>
      </c>
      <c r="F51" s="26"/>
      <c r="G51" s="27"/>
      <c r="H51" s="28"/>
      <c r="I51" s="28">
        <f t="shared" si="7"/>
        <v>17256</v>
      </c>
      <c r="J51" s="28">
        <f t="shared" si="7"/>
      </c>
      <c r="K51" s="28">
        <f t="shared" si="8"/>
      </c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</row>
    <row r="52" spans="1:28" ht="12.75">
      <c r="A52" s="34">
        <v>583055</v>
      </c>
      <c r="B52" s="30" t="s">
        <v>80</v>
      </c>
      <c r="C52" s="24" t="s">
        <v>12</v>
      </c>
      <c r="D52" s="35">
        <v>989224</v>
      </c>
      <c r="E52" s="26">
        <v>2012</v>
      </c>
      <c r="F52" s="26"/>
      <c r="G52" s="27"/>
      <c r="H52" s="28"/>
      <c r="I52" s="28">
        <f aca="true" t="shared" si="9" ref="I52:I83">IF($E52=YEAR+I$2,$D52,"")</f>
        <v>989224</v>
      </c>
      <c r="J52" s="28"/>
      <c r="K52" s="2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</row>
    <row r="53" spans="1:28" ht="25.5">
      <c r="A53" s="34" t="s">
        <v>81</v>
      </c>
      <c r="B53" s="30" t="s">
        <v>82</v>
      </c>
      <c r="C53" s="24" t="s">
        <v>12</v>
      </c>
      <c r="D53" s="35">
        <v>146185</v>
      </c>
      <c r="E53" s="26">
        <v>2012</v>
      </c>
      <c r="F53" s="26"/>
      <c r="G53" s="27"/>
      <c r="H53" s="28"/>
      <c r="I53" s="28">
        <f t="shared" si="9"/>
        <v>146185</v>
      </c>
      <c r="J53" s="28">
        <f aca="true" t="shared" si="10" ref="J53:K58">IF($E53=YEAR+J$2,$D53,"")</f>
      </c>
      <c r="K53" s="28">
        <f t="shared" si="10"/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</row>
    <row r="54" spans="1:28" ht="12.75">
      <c r="A54" s="34">
        <v>984960</v>
      </c>
      <c r="B54" s="30" t="s">
        <v>83</v>
      </c>
      <c r="C54" s="24" t="s">
        <v>12</v>
      </c>
      <c r="D54" s="35">
        <v>520991</v>
      </c>
      <c r="E54" s="26">
        <v>2012</v>
      </c>
      <c r="F54" s="26"/>
      <c r="G54" s="27"/>
      <c r="H54" s="28"/>
      <c r="I54" s="28">
        <f t="shared" si="9"/>
        <v>520991</v>
      </c>
      <c r="J54" s="28">
        <f t="shared" si="10"/>
      </c>
      <c r="K54" s="28">
        <f t="shared" si="10"/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</row>
    <row r="55" spans="1:28" ht="12.75">
      <c r="A55" s="34">
        <v>984949</v>
      </c>
      <c r="B55" s="30" t="s">
        <v>84</v>
      </c>
      <c r="C55" s="24" t="s">
        <v>12</v>
      </c>
      <c r="D55" s="35">
        <v>1538793</v>
      </c>
      <c r="E55" s="26">
        <v>2012</v>
      </c>
      <c r="F55" s="26"/>
      <c r="G55" s="27"/>
      <c r="H55" s="28"/>
      <c r="I55" s="28">
        <f t="shared" si="9"/>
        <v>1538793</v>
      </c>
      <c r="J55" s="28">
        <f t="shared" si="10"/>
      </c>
      <c r="K55" s="28">
        <f t="shared" si="10"/>
      </c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</row>
    <row r="56" spans="1:28" ht="12.75">
      <c r="A56" s="34">
        <v>984925</v>
      </c>
      <c r="B56" s="30" t="s">
        <v>85</v>
      </c>
      <c r="C56" s="24" t="s">
        <v>12</v>
      </c>
      <c r="D56" s="35">
        <v>406681</v>
      </c>
      <c r="E56" s="26">
        <v>2012</v>
      </c>
      <c r="F56" s="26"/>
      <c r="G56" s="27"/>
      <c r="H56" s="28"/>
      <c r="I56" s="28">
        <f t="shared" si="9"/>
        <v>406681</v>
      </c>
      <c r="J56" s="28">
        <f t="shared" si="10"/>
      </c>
      <c r="K56" s="28">
        <f t="shared" si="10"/>
      </c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</row>
    <row r="57" spans="1:28" ht="12.75">
      <c r="A57" s="34">
        <v>984926</v>
      </c>
      <c r="B57" s="30" t="s">
        <v>86</v>
      </c>
      <c r="C57" s="24" t="s">
        <v>12</v>
      </c>
      <c r="D57" s="35">
        <v>406681</v>
      </c>
      <c r="E57" s="26">
        <v>2012</v>
      </c>
      <c r="F57" s="26"/>
      <c r="G57" s="27"/>
      <c r="H57" s="28"/>
      <c r="I57" s="28">
        <f t="shared" si="9"/>
        <v>406681</v>
      </c>
      <c r="J57" s="28">
        <f t="shared" si="10"/>
      </c>
      <c r="K57" s="28">
        <f t="shared" si="10"/>
      </c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</row>
    <row r="58" spans="1:28" ht="12.75">
      <c r="A58" s="34">
        <v>959212</v>
      </c>
      <c r="B58" s="30" t="s">
        <v>87</v>
      </c>
      <c r="C58" s="24" t="s">
        <v>12</v>
      </c>
      <c r="D58" s="35">
        <v>549569</v>
      </c>
      <c r="E58" s="26">
        <v>2012</v>
      </c>
      <c r="F58" s="26"/>
      <c r="G58" s="27"/>
      <c r="H58" s="28"/>
      <c r="I58" s="28">
        <f t="shared" si="9"/>
        <v>549569</v>
      </c>
      <c r="J58" s="28">
        <f t="shared" si="10"/>
      </c>
      <c r="K58" s="28">
        <f t="shared" si="10"/>
      </c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</row>
    <row r="59" spans="1:28" ht="12.75">
      <c r="A59" s="34">
        <v>581121</v>
      </c>
      <c r="B59" s="30" t="s">
        <v>52</v>
      </c>
      <c r="C59" s="24" t="s">
        <v>12</v>
      </c>
      <c r="D59" s="35">
        <v>1044181</v>
      </c>
      <c r="E59" s="26">
        <v>2012</v>
      </c>
      <c r="F59" s="26"/>
      <c r="G59" s="27"/>
      <c r="H59" s="28"/>
      <c r="I59" s="28">
        <f t="shared" si="9"/>
        <v>1044181</v>
      </c>
      <c r="J59" s="28"/>
      <c r="K59" s="2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</row>
    <row r="60" spans="1:28" ht="12.75">
      <c r="A60" s="34">
        <v>987928</v>
      </c>
      <c r="B60" s="30" t="s">
        <v>88</v>
      </c>
      <c r="C60" s="24" t="s">
        <v>12</v>
      </c>
      <c r="D60" s="35">
        <v>28759</v>
      </c>
      <c r="E60" s="26">
        <v>2013</v>
      </c>
      <c r="F60" s="26"/>
      <c r="G60" s="27"/>
      <c r="H60" s="28"/>
      <c r="I60" s="28">
        <f t="shared" si="9"/>
      </c>
      <c r="J60" s="28">
        <f>IF($E60=YEAR+J$2,$D60,"")</f>
        <v>28759</v>
      </c>
      <c r="K60" s="28">
        <f>IF($E60=YEAR+K$2,$D60,"")</f>
      </c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</row>
    <row r="61" spans="1:28" ht="12.75">
      <c r="A61" s="34">
        <v>959077</v>
      </c>
      <c r="B61" s="30" t="s">
        <v>89</v>
      </c>
      <c r="C61" s="24" t="s">
        <v>12</v>
      </c>
      <c r="D61" s="35">
        <v>23082</v>
      </c>
      <c r="E61" s="26">
        <v>2013</v>
      </c>
      <c r="F61" s="26"/>
      <c r="G61" s="27"/>
      <c r="H61" s="28"/>
      <c r="I61" s="28">
        <f t="shared" si="9"/>
      </c>
      <c r="J61" s="28">
        <f>IF($E61=YEAR+J$2,$D61,"")</f>
        <v>23082</v>
      </c>
      <c r="K61" s="28">
        <f>IF($E61=YEAR+K$2,$D61,"")</f>
      </c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</row>
    <row r="62" spans="1:28" ht="12.75">
      <c r="A62" s="34">
        <v>987935</v>
      </c>
      <c r="B62" s="30" t="s">
        <v>90</v>
      </c>
      <c r="C62" s="24" t="s">
        <v>12</v>
      </c>
      <c r="D62" s="35">
        <v>33553</v>
      </c>
      <c r="E62" s="26">
        <v>2013</v>
      </c>
      <c r="F62" s="26"/>
      <c r="G62" s="27"/>
      <c r="H62" s="28"/>
      <c r="I62" s="28">
        <f t="shared" si="9"/>
      </c>
      <c r="J62" s="28">
        <f aca="true" t="shared" si="11" ref="J62:J93">IF($E62=YEAR+J$2,$D62,"")</f>
        <v>33553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</row>
    <row r="63" spans="1:28" ht="12.75">
      <c r="A63" s="34">
        <v>581005</v>
      </c>
      <c r="B63" s="30" t="s">
        <v>28</v>
      </c>
      <c r="C63" s="24" t="s">
        <v>12</v>
      </c>
      <c r="D63" s="35">
        <v>54957</v>
      </c>
      <c r="E63" s="26">
        <v>2013</v>
      </c>
      <c r="F63" s="26"/>
      <c r="G63" s="27"/>
      <c r="H63" s="28"/>
      <c r="I63" s="28">
        <f t="shared" si="9"/>
      </c>
      <c r="J63" s="28">
        <f t="shared" si="11"/>
        <v>54957</v>
      </c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</row>
    <row r="64" spans="1:28" ht="12.75">
      <c r="A64" s="34">
        <v>987938</v>
      </c>
      <c r="B64" s="30" t="s">
        <v>91</v>
      </c>
      <c r="C64" s="24" t="s">
        <v>12</v>
      </c>
      <c r="D64" s="35">
        <v>28759</v>
      </c>
      <c r="E64" s="26">
        <v>2013</v>
      </c>
      <c r="F64" s="26"/>
      <c r="G64" s="27"/>
      <c r="H64" s="28"/>
      <c r="I64" s="28">
        <f t="shared" si="9"/>
      </c>
      <c r="J64" s="28">
        <f t="shared" si="11"/>
        <v>28759</v>
      </c>
      <c r="K64" s="28">
        <f>IF($E64=YEAR+K$2,$D64,"")</f>
      </c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</row>
    <row r="65" spans="1:28" ht="12.75">
      <c r="A65" s="34">
        <v>987648</v>
      </c>
      <c r="B65" s="30" t="s">
        <v>92</v>
      </c>
      <c r="C65" s="24" t="s">
        <v>12</v>
      </c>
      <c r="D65" s="35">
        <v>43966</v>
      </c>
      <c r="E65" s="26">
        <v>2013</v>
      </c>
      <c r="F65" s="26"/>
      <c r="G65" s="27"/>
      <c r="H65" s="28"/>
      <c r="I65" s="28">
        <f t="shared" si="9"/>
      </c>
      <c r="J65" s="28">
        <f t="shared" si="11"/>
        <v>43966</v>
      </c>
      <c r="K65" s="2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</row>
    <row r="66" spans="1:28" ht="12.75">
      <c r="A66" s="34">
        <v>640255</v>
      </c>
      <c r="B66" s="30" t="s">
        <v>70</v>
      </c>
      <c r="C66" s="24" t="s">
        <v>12</v>
      </c>
      <c r="D66" s="35">
        <v>36271</v>
      </c>
      <c r="E66" s="26">
        <v>2013</v>
      </c>
      <c r="F66" s="26"/>
      <c r="G66" s="27"/>
      <c r="H66" s="28"/>
      <c r="I66" s="28">
        <f t="shared" si="9"/>
      </c>
      <c r="J66" s="28">
        <f t="shared" si="11"/>
        <v>36271</v>
      </c>
      <c r="K66" s="28">
        <f aca="true" t="shared" si="12" ref="K66:K73">IF($E66=YEAR+K$2,$D66,"")</f>
      </c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</row>
    <row r="67" spans="1:28" ht="12.75">
      <c r="A67" s="34">
        <v>987936</v>
      </c>
      <c r="B67" s="30" t="s">
        <v>93</v>
      </c>
      <c r="C67" s="24" t="s">
        <v>12</v>
      </c>
      <c r="D67" s="35">
        <v>28759</v>
      </c>
      <c r="E67" s="26">
        <v>2013</v>
      </c>
      <c r="F67" s="26"/>
      <c r="G67" s="27"/>
      <c r="H67" s="28"/>
      <c r="I67" s="28">
        <f t="shared" si="9"/>
      </c>
      <c r="J67" s="28">
        <f t="shared" si="11"/>
        <v>28759</v>
      </c>
      <c r="K67" s="28">
        <f t="shared" si="12"/>
      </c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</row>
    <row r="68" spans="1:28" ht="12.75">
      <c r="A68" s="34">
        <v>987940</v>
      </c>
      <c r="B68" s="30" t="s">
        <v>94</v>
      </c>
      <c r="C68" s="24" t="s">
        <v>12</v>
      </c>
      <c r="D68" s="35">
        <v>28759</v>
      </c>
      <c r="E68" s="26">
        <v>2013</v>
      </c>
      <c r="F68" s="26"/>
      <c r="G68" s="27"/>
      <c r="H68" s="28"/>
      <c r="I68" s="28">
        <f t="shared" si="9"/>
      </c>
      <c r="J68" s="28">
        <f t="shared" si="11"/>
        <v>28759</v>
      </c>
      <c r="K68" s="28">
        <f t="shared" si="12"/>
      </c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</row>
    <row r="69" spans="1:28" ht="12.75">
      <c r="A69" s="34">
        <v>987939</v>
      </c>
      <c r="B69" s="30" t="s">
        <v>95</v>
      </c>
      <c r="C69" s="24" t="s">
        <v>12</v>
      </c>
      <c r="D69" s="35">
        <v>28759</v>
      </c>
      <c r="E69" s="26">
        <v>2013</v>
      </c>
      <c r="F69" s="26"/>
      <c r="G69" s="27"/>
      <c r="H69" s="28"/>
      <c r="I69" s="28">
        <f t="shared" si="9"/>
      </c>
      <c r="J69" s="28">
        <f t="shared" si="11"/>
        <v>28759</v>
      </c>
      <c r="K69" s="28">
        <f t="shared" si="12"/>
      </c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</row>
    <row r="70" spans="1:28" ht="12.75">
      <c r="A70" s="34">
        <v>581068</v>
      </c>
      <c r="B70" s="30" t="s">
        <v>96</v>
      </c>
      <c r="C70" s="24" t="s">
        <v>12</v>
      </c>
      <c r="D70" s="35">
        <v>219828</v>
      </c>
      <c r="E70" s="26">
        <v>2013</v>
      </c>
      <c r="F70" s="26"/>
      <c r="G70" s="27"/>
      <c r="H70" s="28"/>
      <c r="I70" s="28">
        <f t="shared" si="9"/>
      </c>
      <c r="J70" s="28">
        <f t="shared" si="11"/>
        <v>219828</v>
      </c>
      <c r="K70" s="28">
        <f t="shared" si="12"/>
      </c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</row>
    <row r="71" spans="1:28" s="44" customFormat="1" ht="12.75">
      <c r="A71" s="36">
        <v>640283</v>
      </c>
      <c r="B71" s="37" t="s">
        <v>97</v>
      </c>
      <c r="C71" s="38" t="s">
        <v>12</v>
      </c>
      <c r="D71" s="39">
        <v>549569</v>
      </c>
      <c r="E71" s="40">
        <v>2013</v>
      </c>
      <c r="F71" s="40"/>
      <c r="G71" s="41"/>
      <c r="H71" s="42"/>
      <c r="I71" s="42">
        <f t="shared" si="9"/>
      </c>
      <c r="J71" s="42">
        <f t="shared" si="11"/>
        <v>549569</v>
      </c>
      <c r="K71" s="42">
        <f t="shared" si="12"/>
      </c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</row>
    <row r="72" spans="1:28" ht="12.75">
      <c r="A72" s="34">
        <v>640283</v>
      </c>
      <c r="B72" s="30" t="s">
        <v>97</v>
      </c>
      <c r="C72" s="24" t="s">
        <v>12</v>
      </c>
      <c r="D72" s="35">
        <v>1099138</v>
      </c>
      <c r="E72" s="26">
        <v>2013</v>
      </c>
      <c r="F72" s="26"/>
      <c r="G72" s="27"/>
      <c r="H72" s="28"/>
      <c r="I72" s="28">
        <f t="shared" si="9"/>
      </c>
      <c r="J72" s="28">
        <f t="shared" si="11"/>
        <v>1099138</v>
      </c>
      <c r="K72" s="28">
        <f t="shared" si="12"/>
      </c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</row>
    <row r="73" spans="1:28" ht="12.75">
      <c r="A73" s="34">
        <v>959070</v>
      </c>
      <c r="B73" s="30" t="s">
        <v>98</v>
      </c>
      <c r="C73" s="24" t="s">
        <v>12</v>
      </c>
      <c r="D73" s="35">
        <v>612220</v>
      </c>
      <c r="E73" s="26">
        <v>2013</v>
      </c>
      <c r="F73" s="26"/>
      <c r="G73" s="27"/>
      <c r="H73" s="28"/>
      <c r="I73" s="28">
        <f t="shared" si="9"/>
      </c>
      <c r="J73" s="28">
        <f t="shared" si="11"/>
        <v>612220</v>
      </c>
      <c r="K73" s="28">
        <f t="shared" si="12"/>
      </c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</row>
    <row r="74" spans="1:28" ht="12.75">
      <c r="A74" s="34">
        <v>959061</v>
      </c>
      <c r="B74" s="30" t="s">
        <v>99</v>
      </c>
      <c r="C74" s="24" t="s">
        <v>12</v>
      </c>
      <c r="D74" s="35">
        <v>219828</v>
      </c>
      <c r="E74" s="26">
        <v>2013</v>
      </c>
      <c r="F74" s="26"/>
      <c r="G74" s="27"/>
      <c r="H74" s="28"/>
      <c r="I74" s="28">
        <f t="shared" si="9"/>
      </c>
      <c r="J74" s="28">
        <f t="shared" si="11"/>
        <v>219828</v>
      </c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</row>
    <row r="75" spans="1:28" ht="12.75">
      <c r="A75" s="34">
        <v>959078</v>
      </c>
      <c r="B75" s="30" t="s">
        <v>100</v>
      </c>
      <c r="C75" s="24" t="s">
        <v>12</v>
      </c>
      <c r="D75" s="35">
        <v>475926</v>
      </c>
      <c r="E75" s="26">
        <v>2013</v>
      </c>
      <c r="F75" s="26"/>
      <c r="G75" s="27"/>
      <c r="H75" s="28"/>
      <c r="I75" s="28">
        <f t="shared" si="9"/>
      </c>
      <c r="J75" s="28">
        <f t="shared" si="11"/>
        <v>475926</v>
      </c>
      <c r="K75" s="28">
        <f aca="true" t="shared" si="13" ref="K75:K106">IF($E75=YEAR+K$2,$D75,"")</f>
      </c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</row>
    <row r="76" spans="1:28" ht="12.75">
      <c r="A76" s="34">
        <v>959072</v>
      </c>
      <c r="B76" s="30" t="s">
        <v>54</v>
      </c>
      <c r="C76" s="24" t="s">
        <v>12</v>
      </c>
      <c r="D76" s="35">
        <v>2747845</v>
      </c>
      <c r="E76" s="26">
        <v>2013</v>
      </c>
      <c r="F76" s="26"/>
      <c r="G76" s="27"/>
      <c r="H76" s="28"/>
      <c r="I76" s="28">
        <f t="shared" si="9"/>
      </c>
      <c r="J76" s="28">
        <f t="shared" si="11"/>
        <v>2747845</v>
      </c>
      <c r="K76" s="28">
        <f t="shared" si="13"/>
      </c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</row>
    <row r="77" spans="1:28" ht="12.75">
      <c r="A77" s="34">
        <v>959074</v>
      </c>
      <c r="B77" s="30" t="s">
        <v>101</v>
      </c>
      <c r="C77" s="24" t="s">
        <v>12</v>
      </c>
      <c r="D77" s="35">
        <v>355022</v>
      </c>
      <c r="E77" s="26">
        <v>2013</v>
      </c>
      <c r="F77" s="26"/>
      <c r="G77" s="27"/>
      <c r="H77" s="28"/>
      <c r="I77" s="28">
        <f t="shared" si="9"/>
      </c>
      <c r="J77" s="28">
        <f t="shared" si="11"/>
        <v>355022</v>
      </c>
      <c r="K77" s="28">
        <f t="shared" si="13"/>
      </c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</row>
    <row r="78" spans="1:28" ht="12.75">
      <c r="A78" s="34">
        <v>959075</v>
      </c>
      <c r="B78" s="30" t="s">
        <v>102</v>
      </c>
      <c r="C78" s="24" t="s">
        <v>12</v>
      </c>
      <c r="D78" s="35">
        <v>460539</v>
      </c>
      <c r="E78" s="26">
        <v>2013</v>
      </c>
      <c r="F78" s="26"/>
      <c r="G78" s="27"/>
      <c r="H78" s="28"/>
      <c r="I78" s="28">
        <f t="shared" si="9"/>
      </c>
      <c r="J78" s="28">
        <f t="shared" si="11"/>
        <v>460539</v>
      </c>
      <c r="K78" s="28">
        <f t="shared" si="13"/>
      </c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</row>
    <row r="79" spans="1:28" ht="12.75">
      <c r="A79" s="34">
        <v>988042</v>
      </c>
      <c r="B79" s="30" t="s">
        <v>103</v>
      </c>
      <c r="C79" s="24" t="s">
        <v>12</v>
      </c>
      <c r="D79" s="35">
        <v>268190</v>
      </c>
      <c r="E79" s="26">
        <v>2013</v>
      </c>
      <c r="F79" s="26"/>
      <c r="G79" s="27"/>
      <c r="H79" s="28"/>
      <c r="I79" s="28">
        <f t="shared" si="9"/>
      </c>
      <c r="J79" s="28">
        <f t="shared" si="11"/>
        <v>268190</v>
      </c>
      <c r="K79" s="28">
        <f t="shared" si="13"/>
      </c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</row>
    <row r="80" spans="1:28" ht="12.75">
      <c r="A80" s="34">
        <v>988041</v>
      </c>
      <c r="B80" s="30" t="s">
        <v>104</v>
      </c>
      <c r="C80" s="24" t="s">
        <v>12</v>
      </c>
      <c r="D80" s="35">
        <v>305560</v>
      </c>
      <c r="E80" s="26">
        <v>2013</v>
      </c>
      <c r="F80" s="26"/>
      <c r="G80" s="27"/>
      <c r="H80" s="28"/>
      <c r="I80" s="28">
        <f t="shared" si="9"/>
      </c>
      <c r="J80" s="28">
        <f t="shared" si="11"/>
        <v>305560</v>
      </c>
      <c r="K80" s="28">
        <f t="shared" si="13"/>
      </c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</row>
    <row r="81" spans="1:28" ht="25.5">
      <c r="A81" s="34">
        <v>987946</v>
      </c>
      <c r="B81" s="30" t="s">
        <v>105</v>
      </c>
      <c r="C81" s="24" t="s">
        <v>12</v>
      </c>
      <c r="D81" s="35">
        <v>268190</v>
      </c>
      <c r="E81" s="26">
        <v>2013</v>
      </c>
      <c r="F81" s="26"/>
      <c r="G81" s="27"/>
      <c r="H81" s="28"/>
      <c r="I81" s="28">
        <f t="shared" si="9"/>
      </c>
      <c r="J81" s="28">
        <f t="shared" si="11"/>
        <v>268190</v>
      </c>
      <c r="K81" s="28">
        <f t="shared" si="13"/>
      </c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</row>
    <row r="82" spans="1:28" ht="12.75">
      <c r="A82" s="34">
        <v>959212</v>
      </c>
      <c r="B82" s="30" t="s">
        <v>87</v>
      </c>
      <c r="C82" s="24" t="s">
        <v>12</v>
      </c>
      <c r="D82" s="35">
        <v>4793233</v>
      </c>
      <c r="E82" s="26">
        <v>2013</v>
      </c>
      <c r="F82" s="26"/>
      <c r="G82" s="27"/>
      <c r="H82" s="28"/>
      <c r="I82" s="28">
        <f t="shared" si="9"/>
      </c>
      <c r="J82" s="28">
        <f t="shared" si="11"/>
        <v>4793233</v>
      </c>
      <c r="K82" s="28">
        <f t="shared" si="13"/>
      </c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</row>
    <row r="83" spans="1:28" ht="12.75">
      <c r="A83" s="34">
        <v>959082</v>
      </c>
      <c r="B83" s="30" t="s">
        <v>106</v>
      </c>
      <c r="C83" s="24" t="s">
        <v>12</v>
      </c>
      <c r="D83" s="35">
        <v>1868535</v>
      </c>
      <c r="E83" s="26">
        <v>2013</v>
      </c>
      <c r="F83" s="26"/>
      <c r="G83" s="27"/>
      <c r="H83" s="28"/>
      <c r="I83" s="28">
        <f t="shared" si="9"/>
      </c>
      <c r="J83" s="28">
        <f t="shared" si="11"/>
        <v>1868535</v>
      </c>
      <c r="K83" s="28">
        <f t="shared" si="13"/>
      </c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</row>
    <row r="84" spans="1:28" ht="12.75">
      <c r="A84" s="34">
        <v>583055</v>
      </c>
      <c r="B84" s="30" t="s">
        <v>80</v>
      </c>
      <c r="C84" s="24" t="s">
        <v>12</v>
      </c>
      <c r="D84" s="35">
        <v>483621</v>
      </c>
      <c r="E84" s="26">
        <v>2013</v>
      </c>
      <c r="F84" s="26"/>
      <c r="G84" s="27"/>
      <c r="H84" s="28"/>
      <c r="I84" s="28">
        <f aca="true" t="shared" si="14" ref="I84:I115">IF($E84=YEAR+I$2,$D84,"")</f>
      </c>
      <c r="J84" s="28">
        <f t="shared" si="11"/>
        <v>483621</v>
      </c>
      <c r="K84" s="28">
        <f t="shared" si="13"/>
      </c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</row>
    <row r="85" spans="1:28" ht="12.75">
      <c r="A85" s="34">
        <v>988043</v>
      </c>
      <c r="B85" s="30" t="s">
        <v>107</v>
      </c>
      <c r="C85" s="24" t="s">
        <v>12</v>
      </c>
      <c r="D85" s="35">
        <v>259396</v>
      </c>
      <c r="E85" s="26">
        <v>2014</v>
      </c>
      <c r="F85" s="26"/>
      <c r="G85" s="27"/>
      <c r="H85" s="28"/>
      <c r="I85" s="28">
        <f t="shared" si="14"/>
      </c>
      <c r="J85" s="28">
        <f t="shared" si="11"/>
      </c>
      <c r="K85" s="28">
        <f t="shared" si="13"/>
        <v>259396</v>
      </c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</row>
    <row r="86" spans="1:28" ht="12.75">
      <c r="A86" s="34">
        <v>640255</v>
      </c>
      <c r="B86" s="30" t="s">
        <v>70</v>
      </c>
      <c r="C86" s="24" t="s">
        <v>12</v>
      </c>
      <c r="D86" s="35">
        <v>36271</v>
      </c>
      <c r="E86" s="26">
        <v>2014</v>
      </c>
      <c r="F86" s="26"/>
      <c r="G86" s="27"/>
      <c r="H86" s="28"/>
      <c r="I86" s="28">
        <f t="shared" si="14"/>
      </c>
      <c r="J86" s="28">
        <f t="shared" si="11"/>
      </c>
      <c r="K86" s="28">
        <f t="shared" si="13"/>
        <v>36271</v>
      </c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</row>
    <row r="87" spans="1:28" ht="12.75">
      <c r="A87" s="34">
        <v>959072</v>
      </c>
      <c r="B87" s="30" t="s">
        <v>54</v>
      </c>
      <c r="C87" s="24" t="s">
        <v>12</v>
      </c>
      <c r="D87" s="35">
        <v>2747845</v>
      </c>
      <c r="E87" s="26">
        <v>2014</v>
      </c>
      <c r="F87" s="26"/>
      <c r="G87" s="27"/>
      <c r="H87" s="28"/>
      <c r="I87" s="28">
        <f t="shared" si="14"/>
      </c>
      <c r="J87" s="28">
        <f t="shared" si="11"/>
      </c>
      <c r="K87" s="28">
        <f t="shared" si="13"/>
        <v>2747845</v>
      </c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</row>
    <row r="88" spans="1:28" ht="12.75">
      <c r="A88" s="34">
        <v>984919</v>
      </c>
      <c r="B88" s="30" t="s">
        <v>108</v>
      </c>
      <c r="C88" s="24" t="s">
        <v>12</v>
      </c>
      <c r="D88" s="35">
        <v>531983</v>
      </c>
      <c r="E88" s="26">
        <v>2014</v>
      </c>
      <c r="F88" s="26"/>
      <c r="G88" s="27"/>
      <c r="H88" s="28"/>
      <c r="I88" s="28">
        <f t="shared" si="14"/>
      </c>
      <c r="J88" s="28">
        <f t="shared" si="11"/>
      </c>
      <c r="K88" s="28">
        <f t="shared" si="13"/>
        <v>531983</v>
      </c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</row>
    <row r="89" spans="1:28" ht="12.75">
      <c r="A89" s="34">
        <v>984904</v>
      </c>
      <c r="B89" s="30" t="s">
        <v>109</v>
      </c>
      <c r="C89" s="24" t="s">
        <v>12</v>
      </c>
      <c r="D89" s="35">
        <v>1035388</v>
      </c>
      <c r="E89" s="26">
        <v>2014</v>
      </c>
      <c r="F89" s="26"/>
      <c r="G89" s="27"/>
      <c r="H89" s="28"/>
      <c r="I89" s="28">
        <f t="shared" si="14"/>
      </c>
      <c r="J89" s="28">
        <f t="shared" si="11"/>
      </c>
      <c r="K89" s="28">
        <f t="shared" si="13"/>
        <v>1035388</v>
      </c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</row>
    <row r="90" spans="1:28" ht="12.75">
      <c r="A90" s="34">
        <v>984907</v>
      </c>
      <c r="B90" s="30" t="s">
        <v>110</v>
      </c>
      <c r="C90" s="24" t="s">
        <v>12</v>
      </c>
      <c r="D90" s="35">
        <v>912284</v>
      </c>
      <c r="E90" s="26">
        <v>2014</v>
      </c>
      <c r="F90" s="26"/>
      <c r="G90" s="27"/>
      <c r="H90" s="28"/>
      <c r="I90" s="28">
        <f t="shared" si="14"/>
      </c>
      <c r="J90" s="28">
        <f t="shared" si="11"/>
      </c>
      <c r="K90" s="28">
        <f t="shared" si="13"/>
        <v>912284</v>
      </c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</row>
    <row r="91" spans="1:28" ht="12.75">
      <c r="A91" s="34">
        <v>984906</v>
      </c>
      <c r="B91" s="30" t="s">
        <v>111</v>
      </c>
      <c r="C91" s="24" t="s">
        <v>12</v>
      </c>
      <c r="D91" s="35">
        <v>402284</v>
      </c>
      <c r="E91" s="26">
        <v>2014</v>
      </c>
      <c r="F91" s="26"/>
      <c r="G91" s="27"/>
      <c r="H91" s="28"/>
      <c r="I91" s="28">
        <f t="shared" si="14"/>
      </c>
      <c r="J91" s="28">
        <f t="shared" si="11"/>
      </c>
      <c r="K91" s="28">
        <f t="shared" si="13"/>
        <v>402284</v>
      </c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</row>
    <row r="92" spans="1:28" ht="12.75">
      <c r="A92" s="34">
        <v>984958</v>
      </c>
      <c r="B92" s="30" t="s">
        <v>112</v>
      </c>
      <c r="C92" s="24" t="s">
        <v>12</v>
      </c>
      <c r="D92" s="35">
        <v>292371</v>
      </c>
      <c r="E92" s="26">
        <v>2014</v>
      </c>
      <c r="F92" s="26"/>
      <c r="G92" s="27"/>
      <c r="H92" s="28"/>
      <c r="I92" s="28">
        <f t="shared" si="14"/>
      </c>
      <c r="J92" s="28">
        <f t="shared" si="11"/>
      </c>
      <c r="K92" s="28">
        <f t="shared" si="13"/>
        <v>292371</v>
      </c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</row>
    <row r="93" spans="1:28" ht="12.75">
      <c r="A93" s="34">
        <v>640283</v>
      </c>
      <c r="B93" s="30" t="s">
        <v>97</v>
      </c>
      <c r="C93" s="24" t="s">
        <v>12</v>
      </c>
      <c r="D93" s="35">
        <v>1099138</v>
      </c>
      <c r="E93" s="26">
        <v>2014</v>
      </c>
      <c r="F93" s="26"/>
      <c r="G93" s="27"/>
      <c r="H93" s="28"/>
      <c r="I93" s="28">
        <f t="shared" si="14"/>
      </c>
      <c r="J93" s="28">
        <f t="shared" si="11"/>
      </c>
      <c r="K93" s="28">
        <f t="shared" si="13"/>
        <v>1099138</v>
      </c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</row>
    <row r="94" spans="1:28" ht="12.75">
      <c r="A94" s="34">
        <v>959212</v>
      </c>
      <c r="B94" s="30" t="s">
        <v>87</v>
      </c>
      <c r="C94" s="24" t="s">
        <v>12</v>
      </c>
      <c r="D94" s="35">
        <v>4793233</v>
      </c>
      <c r="E94" s="26">
        <v>2014</v>
      </c>
      <c r="F94" s="26"/>
      <c r="G94" s="27"/>
      <c r="H94" s="28"/>
      <c r="I94" s="28">
        <f t="shared" si="14"/>
      </c>
      <c r="J94" s="28">
        <f aca="true" t="shared" si="15" ref="J94:J125">IF($E94=YEAR+J$2,$D94,"")</f>
      </c>
      <c r="K94" s="28">
        <f t="shared" si="13"/>
        <v>4793233</v>
      </c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</row>
    <row r="95" spans="1:28" ht="12.75">
      <c r="A95" s="1" t="s">
        <v>113</v>
      </c>
      <c r="B95" s="45" t="s">
        <v>114</v>
      </c>
      <c r="C95" s="46" t="s">
        <v>12</v>
      </c>
      <c r="D95" s="47">
        <v>46000</v>
      </c>
      <c r="E95" s="48">
        <v>2015</v>
      </c>
      <c r="F95" s="26" t="s">
        <v>115</v>
      </c>
      <c r="G95" s="27">
        <f>L95*(1+'[1]Growth &amp; Demand'!$F$31)^4</f>
        <v>54228.63933001602</v>
      </c>
      <c r="H95" s="28">
        <f aca="true" t="shared" si="16" ref="H95:H126">IF($E95=YEAR+H$2,$D95,"")</f>
      </c>
      <c r="I95" s="28">
        <f t="shared" si="14"/>
      </c>
      <c r="J95" s="28">
        <f t="shared" si="15"/>
      </c>
      <c r="K95" s="28">
        <f t="shared" si="13"/>
      </c>
      <c r="L95" s="28">
        <f aca="true" t="shared" si="17" ref="L95:U104">IF($E95=YEAR+L$2,$D95,"")</f>
        <v>46000</v>
      </c>
      <c r="M95" s="28">
        <f t="shared" si="17"/>
      </c>
      <c r="N95" s="28">
        <f t="shared" si="17"/>
      </c>
      <c r="O95" s="28">
        <f t="shared" si="17"/>
      </c>
      <c r="P95" s="28">
        <f t="shared" si="17"/>
      </c>
      <c r="Q95" s="28">
        <f t="shared" si="17"/>
      </c>
      <c r="R95" s="28">
        <f t="shared" si="17"/>
      </c>
      <c r="S95" s="28">
        <f t="shared" si="17"/>
      </c>
      <c r="T95" s="28">
        <f t="shared" si="17"/>
      </c>
      <c r="U95" s="28">
        <f t="shared" si="17"/>
      </c>
      <c r="V95" s="28">
        <f aca="true" t="shared" si="18" ref="V95:AB104">IF($E95=YEAR+V$2,$D95,"")</f>
      </c>
      <c r="W95" s="28">
        <f t="shared" si="18"/>
      </c>
      <c r="X95" s="28">
        <f t="shared" si="18"/>
      </c>
      <c r="Y95" s="28">
        <f t="shared" si="18"/>
      </c>
      <c r="Z95" s="28">
        <f t="shared" si="18"/>
      </c>
      <c r="AA95" s="28">
        <f t="shared" si="18"/>
      </c>
      <c r="AB95" s="28">
        <f t="shared" si="18"/>
      </c>
    </row>
    <row r="96" spans="1:28" ht="12.75">
      <c r="A96" s="1" t="s">
        <v>116</v>
      </c>
      <c r="B96" s="23" t="s">
        <v>117</v>
      </c>
      <c r="C96" s="24" t="s">
        <v>12</v>
      </c>
      <c r="D96" s="47">
        <v>158000</v>
      </c>
      <c r="E96" s="48">
        <v>2015</v>
      </c>
      <c r="F96" s="26" t="s">
        <v>115</v>
      </c>
      <c r="G96" s="27">
        <f>L96*(1+'[1]Growth &amp; Demand'!$F$31)^4</f>
        <v>186263.58726396807</v>
      </c>
      <c r="H96" s="28">
        <f t="shared" si="16"/>
      </c>
      <c r="I96" s="28">
        <f t="shared" si="14"/>
      </c>
      <c r="J96" s="28">
        <f t="shared" si="15"/>
      </c>
      <c r="K96" s="28">
        <f t="shared" si="13"/>
      </c>
      <c r="L96" s="28">
        <f t="shared" si="17"/>
        <v>158000</v>
      </c>
      <c r="M96" s="28">
        <f t="shared" si="17"/>
      </c>
      <c r="N96" s="28">
        <f t="shared" si="17"/>
      </c>
      <c r="O96" s="28">
        <f t="shared" si="17"/>
      </c>
      <c r="P96" s="28">
        <f t="shared" si="17"/>
      </c>
      <c r="Q96" s="28">
        <f t="shared" si="17"/>
      </c>
      <c r="R96" s="28">
        <f t="shared" si="17"/>
      </c>
      <c r="S96" s="28">
        <f t="shared" si="17"/>
      </c>
      <c r="T96" s="28">
        <f t="shared" si="17"/>
      </c>
      <c r="U96" s="28">
        <f t="shared" si="17"/>
      </c>
      <c r="V96" s="28">
        <f t="shared" si="18"/>
      </c>
      <c r="W96" s="28">
        <f t="shared" si="18"/>
      </c>
      <c r="X96" s="28">
        <f t="shared" si="18"/>
      </c>
      <c r="Y96" s="28">
        <f t="shared" si="18"/>
      </c>
      <c r="Z96" s="28">
        <f t="shared" si="18"/>
      </c>
      <c r="AA96" s="28">
        <f t="shared" si="18"/>
      </c>
      <c r="AB96" s="28">
        <f t="shared" si="18"/>
      </c>
    </row>
    <row r="97" spans="1:28" ht="12.75">
      <c r="A97" s="1" t="s">
        <v>118</v>
      </c>
      <c r="B97" s="31" t="s">
        <v>119</v>
      </c>
      <c r="C97" s="24" t="s">
        <v>12</v>
      </c>
      <c r="D97" s="47">
        <v>130000</v>
      </c>
      <c r="E97" s="48">
        <v>2015</v>
      </c>
      <c r="F97" s="26" t="s">
        <v>115</v>
      </c>
      <c r="G97" s="27">
        <f>L97*(1+'[1]Growth &amp; Demand'!$F$31)^4</f>
        <v>153254.85028048005</v>
      </c>
      <c r="H97" s="28">
        <f t="shared" si="16"/>
      </c>
      <c r="I97" s="28">
        <f t="shared" si="14"/>
      </c>
      <c r="J97" s="28">
        <f t="shared" si="15"/>
      </c>
      <c r="K97" s="28">
        <f t="shared" si="13"/>
      </c>
      <c r="L97" s="28">
        <f t="shared" si="17"/>
        <v>130000</v>
      </c>
      <c r="M97" s="28">
        <f t="shared" si="17"/>
      </c>
      <c r="N97" s="28">
        <f t="shared" si="17"/>
      </c>
      <c r="O97" s="28">
        <f t="shared" si="17"/>
      </c>
      <c r="P97" s="28">
        <f t="shared" si="17"/>
      </c>
      <c r="Q97" s="28">
        <f t="shared" si="17"/>
      </c>
      <c r="R97" s="28">
        <f t="shared" si="17"/>
      </c>
      <c r="S97" s="28">
        <f t="shared" si="17"/>
      </c>
      <c r="T97" s="28">
        <f t="shared" si="17"/>
      </c>
      <c r="U97" s="28">
        <f t="shared" si="17"/>
      </c>
      <c r="V97" s="28">
        <f t="shared" si="18"/>
      </c>
      <c r="W97" s="28">
        <f t="shared" si="18"/>
      </c>
      <c r="X97" s="28">
        <f t="shared" si="18"/>
      </c>
      <c r="Y97" s="28">
        <f t="shared" si="18"/>
      </c>
      <c r="Z97" s="28">
        <f t="shared" si="18"/>
      </c>
      <c r="AA97" s="28">
        <f t="shared" si="18"/>
      </c>
      <c r="AB97" s="28">
        <f t="shared" si="18"/>
      </c>
    </row>
    <row r="98" spans="1:28" ht="12.75">
      <c r="A98" s="49" t="s">
        <v>120</v>
      </c>
      <c r="B98" s="23" t="s">
        <v>121</v>
      </c>
      <c r="C98" s="24" t="s">
        <v>12</v>
      </c>
      <c r="D98" s="47">
        <v>300000</v>
      </c>
      <c r="E98" s="48">
        <v>2015</v>
      </c>
      <c r="F98" s="26" t="s">
        <v>115</v>
      </c>
      <c r="G98" s="27">
        <f>L98*(1+'[1]Growth &amp; Demand'!$F$31)^4</f>
        <v>353665.0391088001</v>
      </c>
      <c r="H98" s="28">
        <f t="shared" si="16"/>
      </c>
      <c r="I98" s="28">
        <f t="shared" si="14"/>
      </c>
      <c r="J98" s="28">
        <f t="shared" si="15"/>
      </c>
      <c r="K98" s="28">
        <f t="shared" si="13"/>
      </c>
      <c r="L98" s="28">
        <f t="shared" si="17"/>
        <v>300000</v>
      </c>
      <c r="M98" s="28">
        <f t="shared" si="17"/>
      </c>
      <c r="N98" s="28">
        <f t="shared" si="17"/>
      </c>
      <c r="O98" s="28">
        <f t="shared" si="17"/>
      </c>
      <c r="P98" s="28">
        <f t="shared" si="17"/>
      </c>
      <c r="Q98" s="28">
        <f t="shared" si="17"/>
      </c>
      <c r="R98" s="28">
        <f t="shared" si="17"/>
      </c>
      <c r="S98" s="28">
        <f t="shared" si="17"/>
      </c>
      <c r="T98" s="28">
        <f t="shared" si="17"/>
      </c>
      <c r="U98" s="28">
        <f t="shared" si="17"/>
      </c>
      <c r="V98" s="28">
        <f t="shared" si="18"/>
      </c>
      <c r="W98" s="28">
        <f t="shared" si="18"/>
      </c>
      <c r="X98" s="28">
        <f t="shared" si="18"/>
      </c>
      <c r="Y98" s="28">
        <f t="shared" si="18"/>
      </c>
      <c r="Z98" s="28">
        <f t="shared" si="18"/>
      </c>
      <c r="AA98" s="28">
        <f t="shared" si="18"/>
      </c>
      <c r="AB98" s="28">
        <f t="shared" si="18"/>
      </c>
    </row>
    <row r="99" spans="1:28" ht="12.75">
      <c r="A99" s="33" t="s">
        <v>122</v>
      </c>
      <c r="B99" s="23" t="s">
        <v>123</v>
      </c>
      <c r="C99" s="24" t="s">
        <v>12</v>
      </c>
      <c r="D99" s="47">
        <v>147000</v>
      </c>
      <c r="E99" s="48">
        <v>2015</v>
      </c>
      <c r="F99" s="26" t="s">
        <v>115</v>
      </c>
      <c r="G99" s="27">
        <f>L99*(1+'[1]Growth &amp; Demand'!$F$31)^4</f>
        <v>173295.86916331205</v>
      </c>
      <c r="H99" s="28">
        <f t="shared" si="16"/>
      </c>
      <c r="I99" s="28">
        <f t="shared" si="14"/>
      </c>
      <c r="J99" s="28">
        <f t="shared" si="15"/>
      </c>
      <c r="K99" s="28">
        <f t="shared" si="13"/>
      </c>
      <c r="L99" s="28">
        <f t="shared" si="17"/>
        <v>147000</v>
      </c>
      <c r="M99" s="28">
        <f t="shared" si="17"/>
      </c>
      <c r="N99" s="28">
        <f t="shared" si="17"/>
      </c>
      <c r="O99" s="28">
        <f t="shared" si="17"/>
      </c>
      <c r="P99" s="28">
        <f t="shared" si="17"/>
      </c>
      <c r="Q99" s="28">
        <f t="shared" si="17"/>
      </c>
      <c r="R99" s="28">
        <f t="shared" si="17"/>
      </c>
      <c r="S99" s="28">
        <f t="shared" si="17"/>
      </c>
      <c r="T99" s="28">
        <f t="shared" si="17"/>
      </c>
      <c r="U99" s="28">
        <f t="shared" si="17"/>
      </c>
      <c r="V99" s="28">
        <f t="shared" si="18"/>
      </c>
      <c r="W99" s="28">
        <f t="shared" si="18"/>
      </c>
      <c r="X99" s="28">
        <f t="shared" si="18"/>
      </c>
      <c r="Y99" s="28">
        <f t="shared" si="18"/>
      </c>
      <c r="Z99" s="28">
        <f t="shared" si="18"/>
      </c>
      <c r="AA99" s="28">
        <f t="shared" si="18"/>
      </c>
      <c r="AB99" s="28">
        <f t="shared" si="18"/>
      </c>
    </row>
    <row r="100" spans="1:28" ht="12.75">
      <c r="A100" s="1" t="s">
        <v>124</v>
      </c>
      <c r="B100" s="23" t="s">
        <v>125</v>
      </c>
      <c r="C100" s="24" t="s">
        <v>12</v>
      </c>
      <c r="D100" s="29">
        <v>320000</v>
      </c>
      <c r="E100" s="48">
        <v>2015</v>
      </c>
      <c r="F100" s="26" t="s">
        <v>115</v>
      </c>
      <c r="G100" s="27">
        <f>L100*(1+'[1]Growth &amp; Demand'!$F$31)^4</f>
        <v>377242.7083827201</v>
      </c>
      <c r="H100" s="28">
        <f t="shared" si="16"/>
      </c>
      <c r="I100" s="28">
        <f t="shared" si="14"/>
      </c>
      <c r="J100" s="28">
        <f t="shared" si="15"/>
      </c>
      <c r="K100" s="28">
        <f t="shared" si="13"/>
      </c>
      <c r="L100" s="28">
        <f t="shared" si="17"/>
        <v>320000</v>
      </c>
      <c r="M100" s="28">
        <f t="shared" si="17"/>
      </c>
      <c r="N100" s="28">
        <f t="shared" si="17"/>
      </c>
      <c r="O100" s="28">
        <f t="shared" si="17"/>
      </c>
      <c r="P100" s="28">
        <f t="shared" si="17"/>
      </c>
      <c r="Q100" s="28">
        <f t="shared" si="17"/>
      </c>
      <c r="R100" s="28">
        <f t="shared" si="17"/>
      </c>
      <c r="S100" s="28">
        <f t="shared" si="17"/>
      </c>
      <c r="T100" s="28">
        <f t="shared" si="17"/>
      </c>
      <c r="U100" s="28">
        <f t="shared" si="17"/>
      </c>
      <c r="V100" s="28">
        <f t="shared" si="18"/>
      </c>
      <c r="W100" s="28">
        <f t="shared" si="18"/>
      </c>
      <c r="X100" s="28">
        <f t="shared" si="18"/>
      </c>
      <c r="Y100" s="28">
        <f t="shared" si="18"/>
      </c>
      <c r="Z100" s="28">
        <f t="shared" si="18"/>
      </c>
      <c r="AA100" s="28">
        <f t="shared" si="18"/>
      </c>
      <c r="AB100" s="28">
        <f t="shared" si="18"/>
      </c>
    </row>
    <row r="101" spans="1:28" ht="12.75">
      <c r="A101" s="1" t="s">
        <v>126</v>
      </c>
      <c r="B101" s="23" t="s">
        <v>127</v>
      </c>
      <c r="C101" s="24" t="s">
        <v>12</v>
      </c>
      <c r="D101" s="29">
        <v>434000</v>
      </c>
      <c r="E101" s="48">
        <v>2015</v>
      </c>
      <c r="F101" s="26" t="s">
        <v>128</v>
      </c>
      <c r="G101" s="27">
        <f>L101*(1+'[1]Growth &amp; Demand'!$F$31)^4</f>
        <v>511635.42324406415</v>
      </c>
      <c r="H101" s="28">
        <f t="shared" si="16"/>
      </c>
      <c r="I101" s="28">
        <f t="shared" si="14"/>
      </c>
      <c r="J101" s="28">
        <f t="shared" si="15"/>
      </c>
      <c r="K101" s="28">
        <f t="shared" si="13"/>
      </c>
      <c r="L101" s="28">
        <f t="shared" si="17"/>
        <v>434000</v>
      </c>
      <c r="M101" s="28">
        <f t="shared" si="17"/>
      </c>
      <c r="N101" s="28">
        <f t="shared" si="17"/>
      </c>
      <c r="O101" s="28">
        <f t="shared" si="17"/>
      </c>
      <c r="P101" s="28">
        <f t="shared" si="17"/>
      </c>
      <c r="Q101" s="28">
        <f t="shared" si="17"/>
      </c>
      <c r="R101" s="28">
        <f t="shared" si="17"/>
      </c>
      <c r="S101" s="28">
        <f t="shared" si="17"/>
      </c>
      <c r="T101" s="28">
        <f t="shared" si="17"/>
      </c>
      <c r="U101" s="28">
        <f t="shared" si="17"/>
      </c>
      <c r="V101" s="28">
        <f t="shared" si="18"/>
      </c>
      <c r="W101" s="28">
        <f t="shared" si="18"/>
      </c>
      <c r="X101" s="28">
        <f t="shared" si="18"/>
      </c>
      <c r="Y101" s="28">
        <f t="shared" si="18"/>
      </c>
      <c r="Z101" s="28">
        <f t="shared" si="18"/>
      </c>
      <c r="AA101" s="28">
        <f t="shared" si="18"/>
      </c>
      <c r="AB101" s="28">
        <f t="shared" si="18"/>
      </c>
    </row>
    <row r="102" spans="1:28" ht="12.75">
      <c r="A102" s="1" t="s">
        <v>129</v>
      </c>
      <c r="B102" s="50" t="s">
        <v>85</v>
      </c>
      <c r="C102" s="24" t="s">
        <v>12</v>
      </c>
      <c r="D102" s="29">
        <f>-368000+368000</f>
        <v>0</v>
      </c>
      <c r="E102" s="48">
        <v>2015</v>
      </c>
      <c r="F102" s="26" t="s">
        <v>115</v>
      </c>
      <c r="G102" s="27">
        <f>L102*(1+'[1]Growth &amp; Demand'!$F$31)^4</f>
        <v>0</v>
      </c>
      <c r="H102" s="28">
        <f t="shared" si="16"/>
      </c>
      <c r="I102" s="28">
        <f t="shared" si="14"/>
      </c>
      <c r="J102" s="28">
        <f t="shared" si="15"/>
      </c>
      <c r="K102" s="28">
        <f t="shared" si="13"/>
      </c>
      <c r="L102" s="28">
        <f t="shared" si="17"/>
        <v>0</v>
      </c>
      <c r="M102" s="28">
        <f t="shared" si="17"/>
      </c>
      <c r="N102" s="28">
        <f t="shared" si="17"/>
      </c>
      <c r="O102" s="28">
        <f t="shared" si="17"/>
      </c>
      <c r="P102" s="28">
        <f t="shared" si="17"/>
      </c>
      <c r="Q102" s="28">
        <f t="shared" si="17"/>
      </c>
      <c r="R102" s="28">
        <f t="shared" si="17"/>
      </c>
      <c r="S102" s="28">
        <f t="shared" si="17"/>
      </c>
      <c r="T102" s="28">
        <f t="shared" si="17"/>
      </c>
      <c r="U102" s="28">
        <f t="shared" si="17"/>
      </c>
      <c r="V102" s="28">
        <f t="shared" si="18"/>
      </c>
      <c r="W102" s="28">
        <f t="shared" si="18"/>
      </c>
      <c r="X102" s="28">
        <f t="shared" si="18"/>
      </c>
      <c r="Y102" s="28">
        <f t="shared" si="18"/>
      </c>
      <c r="Z102" s="28">
        <f t="shared" si="18"/>
      </c>
      <c r="AA102" s="28">
        <f t="shared" si="18"/>
      </c>
      <c r="AB102" s="28">
        <f t="shared" si="18"/>
      </c>
    </row>
    <row r="103" spans="1:28" ht="12.75">
      <c r="A103" s="49" t="s">
        <v>130</v>
      </c>
      <c r="B103" s="50" t="s">
        <v>84</v>
      </c>
      <c r="C103" s="24" t="s">
        <v>12</v>
      </c>
      <c r="D103" s="29">
        <f>-1400000+1400000</f>
        <v>0</v>
      </c>
      <c r="E103" s="48">
        <v>2015</v>
      </c>
      <c r="F103" s="26" t="s">
        <v>115</v>
      </c>
      <c r="G103" s="27">
        <f>L103*(1+'[1]Growth &amp; Demand'!$F$31)^4</f>
        <v>0</v>
      </c>
      <c r="H103" s="28">
        <f t="shared" si="16"/>
      </c>
      <c r="I103" s="28">
        <f t="shared" si="14"/>
      </c>
      <c r="J103" s="28">
        <f t="shared" si="15"/>
      </c>
      <c r="K103" s="28">
        <f t="shared" si="13"/>
      </c>
      <c r="L103" s="28">
        <f t="shared" si="17"/>
        <v>0</v>
      </c>
      <c r="M103" s="28">
        <f t="shared" si="17"/>
      </c>
      <c r="N103" s="28">
        <f t="shared" si="17"/>
      </c>
      <c r="O103" s="28">
        <f t="shared" si="17"/>
      </c>
      <c r="P103" s="28">
        <f t="shared" si="17"/>
      </c>
      <c r="Q103" s="28">
        <f t="shared" si="17"/>
      </c>
      <c r="R103" s="28">
        <f t="shared" si="17"/>
      </c>
      <c r="S103" s="28">
        <f t="shared" si="17"/>
      </c>
      <c r="T103" s="28">
        <f t="shared" si="17"/>
      </c>
      <c r="U103" s="28">
        <f t="shared" si="17"/>
      </c>
      <c r="V103" s="28">
        <f t="shared" si="18"/>
      </c>
      <c r="W103" s="28">
        <f t="shared" si="18"/>
      </c>
      <c r="X103" s="28">
        <f t="shared" si="18"/>
      </c>
      <c r="Y103" s="28">
        <f t="shared" si="18"/>
      </c>
      <c r="Z103" s="28">
        <f t="shared" si="18"/>
      </c>
      <c r="AA103" s="28">
        <f t="shared" si="18"/>
      </c>
      <c r="AB103" s="28">
        <f t="shared" si="18"/>
      </c>
    </row>
    <row r="104" spans="1:28" ht="12.75">
      <c r="A104" s="51" t="s">
        <v>131</v>
      </c>
      <c r="B104" s="50" t="s">
        <v>86</v>
      </c>
      <c r="C104" s="24" t="s">
        <v>12</v>
      </c>
      <c r="D104" s="29">
        <f>-368000+368000</f>
        <v>0</v>
      </c>
      <c r="E104" s="48">
        <v>2015</v>
      </c>
      <c r="F104" s="26" t="s">
        <v>115</v>
      </c>
      <c r="G104" s="27">
        <f>L104*(1+'[1]Growth &amp; Demand'!$F$31)^4</f>
        <v>0</v>
      </c>
      <c r="H104" s="28">
        <f t="shared" si="16"/>
      </c>
      <c r="I104" s="28">
        <f t="shared" si="14"/>
      </c>
      <c r="J104" s="28">
        <f t="shared" si="15"/>
      </c>
      <c r="K104" s="28">
        <f t="shared" si="13"/>
      </c>
      <c r="L104" s="28">
        <f t="shared" si="17"/>
        <v>0</v>
      </c>
      <c r="M104" s="28">
        <f t="shared" si="17"/>
      </c>
      <c r="N104" s="28">
        <f t="shared" si="17"/>
      </c>
      <c r="O104" s="28">
        <f t="shared" si="17"/>
      </c>
      <c r="P104" s="28">
        <f t="shared" si="17"/>
      </c>
      <c r="Q104" s="28">
        <f t="shared" si="17"/>
      </c>
      <c r="R104" s="28">
        <f t="shared" si="17"/>
      </c>
      <c r="S104" s="28">
        <f t="shared" si="17"/>
      </c>
      <c r="T104" s="28">
        <f t="shared" si="17"/>
      </c>
      <c r="U104" s="28">
        <f t="shared" si="17"/>
      </c>
      <c r="V104" s="28">
        <f t="shared" si="18"/>
      </c>
      <c r="W104" s="28">
        <f t="shared" si="18"/>
      </c>
      <c r="X104" s="28">
        <f t="shared" si="18"/>
      </c>
      <c r="Y104" s="28">
        <f t="shared" si="18"/>
      </c>
      <c r="Z104" s="28">
        <f t="shared" si="18"/>
      </c>
      <c r="AA104" s="28">
        <f t="shared" si="18"/>
      </c>
      <c r="AB104" s="28">
        <f t="shared" si="18"/>
      </c>
    </row>
    <row r="105" spans="1:28" ht="12.75">
      <c r="A105" s="1" t="s">
        <v>132</v>
      </c>
      <c r="B105" s="23" t="s">
        <v>133</v>
      </c>
      <c r="C105" s="24" t="s">
        <v>12</v>
      </c>
      <c r="D105" s="29">
        <v>270000</v>
      </c>
      <c r="E105" s="48">
        <v>2015</v>
      </c>
      <c r="F105" s="26" t="s">
        <v>115</v>
      </c>
      <c r="G105" s="27">
        <f>L105*(1+'[1]Growth &amp; Demand'!$F$31)^4</f>
        <v>318298.5351979201</v>
      </c>
      <c r="H105" s="28">
        <f t="shared" si="16"/>
      </c>
      <c r="I105" s="28">
        <f t="shared" si="14"/>
      </c>
      <c r="J105" s="28">
        <f t="shared" si="15"/>
      </c>
      <c r="K105" s="28">
        <f t="shared" si="13"/>
      </c>
      <c r="L105" s="28">
        <f aca="true" t="shared" si="19" ref="L105:U114">IF($E105=YEAR+L$2,$D105,"")</f>
        <v>270000</v>
      </c>
      <c r="M105" s="28">
        <f t="shared" si="19"/>
      </c>
      <c r="N105" s="28">
        <f t="shared" si="19"/>
      </c>
      <c r="O105" s="28">
        <f t="shared" si="19"/>
      </c>
      <c r="P105" s="28">
        <f t="shared" si="19"/>
      </c>
      <c r="Q105" s="28">
        <f t="shared" si="19"/>
      </c>
      <c r="R105" s="28">
        <f t="shared" si="19"/>
      </c>
      <c r="S105" s="28">
        <f t="shared" si="19"/>
      </c>
      <c r="T105" s="28">
        <f t="shared" si="19"/>
      </c>
      <c r="U105" s="28">
        <f t="shared" si="19"/>
      </c>
      <c r="V105" s="28">
        <f aca="true" t="shared" si="20" ref="V105:AB114">IF($E105=YEAR+V$2,$D105,"")</f>
      </c>
      <c r="W105" s="28">
        <f t="shared" si="20"/>
      </c>
      <c r="X105" s="28">
        <f t="shared" si="20"/>
      </c>
      <c r="Y105" s="28">
        <f t="shared" si="20"/>
      </c>
      <c r="Z105" s="28">
        <f t="shared" si="20"/>
      </c>
      <c r="AA105" s="28">
        <f t="shared" si="20"/>
      </c>
      <c r="AB105" s="28">
        <f t="shared" si="20"/>
      </c>
    </row>
    <row r="106" spans="1:28" ht="12.75">
      <c r="A106" s="1" t="s">
        <v>134</v>
      </c>
      <c r="B106" s="23" t="s">
        <v>135</v>
      </c>
      <c r="C106" s="24" t="s">
        <v>12</v>
      </c>
      <c r="D106" s="29">
        <v>140000</v>
      </c>
      <c r="E106" s="48">
        <v>2015</v>
      </c>
      <c r="F106" s="26" t="s">
        <v>115</v>
      </c>
      <c r="G106" s="27">
        <f>L106*(1+'[1]Growth &amp; Demand'!$F$31)^4</f>
        <v>165043.68491744006</v>
      </c>
      <c r="H106" s="28">
        <f t="shared" si="16"/>
      </c>
      <c r="I106" s="28">
        <f t="shared" si="14"/>
      </c>
      <c r="J106" s="28">
        <f t="shared" si="15"/>
      </c>
      <c r="K106" s="28">
        <f t="shared" si="13"/>
      </c>
      <c r="L106" s="28">
        <f t="shared" si="19"/>
        <v>140000</v>
      </c>
      <c r="M106" s="28">
        <f t="shared" si="19"/>
      </c>
      <c r="N106" s="28">
        <f t="shared" si="19"/>
      </c>
      <c r="O106" s="28">
        <f t="shared" si="19"/>
      </c>
      <c r="P106" s="28">
        <f t="shared" si="19"/>
      </c>
      <c r="Q106" s="28">
        <f t="shared" si="19"/>
      </c>
      <c r="R106" s="28">
        <f t="shared" si="19"/>
      </c>
      <c r="S106" s="28">
        <f t="shared" si="19"/>
      </c>
      <c r="T106" s="28">
        <f t="shared" si="19"/>
      </c>
      <c r="U106" s="28">
        <f t="shared" si="19"/>
      </c>
      <c r="V106" s="28">
        <f t="shared" si="20"/>
      </c>
      <c r="W106" s="28">
        <f t="shared" si="20"/>
      </c>
      <c r="X106" s="28">
        <f t="shared" si="20"/>
      </c>
      <c r="Y106" s="28">
        <f t="shared" si="20"/>
      </c>
      <c r="Z106" s="28">
        <f t="shared" si="20"/>
      </c>
      <c r="AA106" s="28">
        <f t="shared" si="20"/>
      </c>
      <c r="AB106" s="28">
        <f t="shared" si="20"/>
      </c>
    </row>
    <row r="107" spans="1:28" ht="12.75">
      <c r="A107" s="33" t="s">
        <v>136</v>
      </c>
      <c r="B107" s="23" t="s">
        <v>137</v>
      </c>
      <c r="C107" s="24" t="s">
        <v>12</v>
      </c>
      <c r="D107" s="29">
        <v>120000</v>
      </c>
      <c r="E107" s="48">
        <v>2015</v>
      </c>
      <c r="F107" s="26" t="s">
        <v>115</v>
      </c>
      <c r="G107" s="27">
        <f>L107*(1+'[1]Growth &amp; Demand'!$F$31)^4</f>
        <v>141466.01564352005</v>
      </c>
      <c r="H107" s="28">
        <f t="shared" si="16"/>
      </c>
      <c r="I107" s="28">
        <f t="shared" si="14"/>
      </c>
      <c r="J107" s="28">
        <f t="shared" si="15"/>
      </c>
      <c r="K107" s="28">
        <f aca="true" t="shared" si="21" ref="K107:K138">IF($E107=YEAR+K$2,$D107,"")</f>
      </c>
      <c r="L107" s="28">
        <f t="shared" si="19"/>
        <v>120000</v>
      </c>
      <c r="M107" s="28">
        <f t="shared" si="19"/>
      </c>
      <c r="N107" s="28">
        <f t="shared" si="19"/>
      </c>
      <c r="O107" s="28">
        <f t="shared" si="19"/>
      </c>
      <c r="P107" s="28">
        <f t="shared" si="19"/>
      </c>
      <c r="Q107" s="28">
        <f t="shared" si="19"/>
      </c>
      <c r="R107" s="28">
        <f t="shared" si="19"/>
      </c>
      <c r="S107" s="28">
        <f t="shared" si="19"/>
      </c>
      <c r="T107" s="28">
        <f t="shared" si="19"/>
      </c>
      <c r="U107" s="28">
        <f t="shared" si="19"/>
      </c>
      <c r="V107" s="28">
        <f t="shared" si="20"/>
      </c>
      <c r="W107" s="28">
        <f t="shared" si="20"/>
      </c>
      <c r="X107" s="28">
        <f t="shared" si="20"/>
      </c>
      <c r="Y107" s="28">
        <f t="shared" si="20"/>
      </c>
      <c r="Z107" s="28">
        <f t="shared" si="20"/>
      </c>
      <c r="AA107" s="28">
        <f t="shared" si="20"/>
      </c>
      <c r="AB107" s="28">
        <f t="shared" si="20"/>
      </c>
    </row>
    <row r="108" spans="1:28" ht="12.75">
      <c r="A108" s="1" t="s">
        <v>53</v>
      </c>
      <c r="B108" s="23" t="s">
        <v>54</v>
      </c>
      <c r="C108" s="24" t="s">
        <v>12</v>
      </c>
      <c r="D108" s="47">
        <v>7000000</v>
      </c>
      <c r="E108" s="48">
        <v>2015</v>
      </c>
      <c r="F108" s="26" t="s">
        <v>128</v>
      </c>
      <c r="G108" s="27">
        <f>L108*(1+'[1]Growth &amp; Demand'!$F$31)^4</f>
        <v>8252184.245872003</v>
      </c>
      <c r="H108" s="28">
        <f t="shared" si="16"/>
      </c>
      <c r="I108" s="28">
        <f t="shared" si="14"/>
      </c>
      <c r="J108" s="28">
        <f t="shared" si="15"/>
      </c>
      <c r="K108" s="28">
        <f t="shared" si="21"/>
      </c>
      <c r="L108" s="28">
        <f t="shared" si="19"/>
        <v>7000000</v>
      </c>
      <c r="M108" s="28">
        <f t="shared" si="19"/>
      </c>
      <c r="N108" s="28">
        <f t="shared" si="19"/>
      </c>
      <c r="O108" s="28">
        <f t="shared" si="19"/>
      </c>
      <c r="P108" s="28">
        <f t="shared" si="19"/>
      </c>
      <c r="Q108" s="28">
        <f t="shared" si="19"/>
      </c>
      <c r="R108" s="28">
        <f t="shared" si="19"/>
      </c>
      <c r="S108" s="28">
        <f t="shared" si="19"/>
      </c>
      <c r="T108" s="28">
        <f t="shared" si="19"/>
      </c>
      <c r="U108" s="28">
        <f t="shared" si="19"/>
      </c>
      <c r="V108" s="28">
        <f t="shared" si="20"/>
      </c>
      <c r="W108" s="28">
        <f t="shared" si="20"/>
      </c>
      <c r="X108" s="28">
        <f t="shared" si="20"/>
      </c>
      <c r="Y108" s="28">
        <f t="shared" si="20"/>
      </c>
      <c r="Z108" s="28">
        <f t="shared" si="20"/>
      </c>
      <c r="AA108" s="28">
        <f t="shared" si="20"/>
      </c>
      <c r="AB108" s="28">
        <f t="shared" si="20"/>
      </c>
    </row>
    <row r="109" spans="1:28" ht="12.75">
      <c r="A109" s="1" t="s">
        <v>138</v>
      </c>
      <c r="B109" s="52" t="s">
        <v>87</v>
      </c>
      <c r="C109" s="38" t="s">
        <v>12</v>
      </c>
      <c r="D109" s="53">
        <f>-3250000+3250000</f>
        <v>0</v>
      </c>
      <c r="E109" s="54">
        <v>2015</v>
      </c>
      <c r="F109" s="40" t="s">
        <v>128</v>
      </c>
      <c r="G109" s="41">
        <f>L109*(1+'[1]Growth &amp; Demand'!$F$31)^4</f>
        <v>0</v>
      </c>
      <c r="H109" s="28">
        <f t="shared" si="16"/>
      </c>
      <c r="I109" s="28">
        <f t="shared" si="14"/>
      </c>
      <c r="J109" s="28">
        <f t="shared" si="15"/>
      </c>
      <c r="K109" s="28">
        <f t="shared" si="21"/>
      </c>
      <c r="L109" s="28">
        <f t="shared" si="19"/>
        <v>0</v>
      </c>
      <c r="M109" s="28">
        <f t="shared" si="19"/>
      </c>
      <c r="N109" s="28">
        <f t="shared" si="19"/>
      </c>
      <c r="O109" s="28">
        <f t="shared" si="19"/>
      </c>
      <c r="P109" s="28">
        <f t="shared" si="19"/>
      </c>
      <c r="Q109" s="28">
        <f t="shared" si="19"/>
      </c>
      <c r="R109" s="28">
        <f t="shared" si="19"/>
      </c>
      <c r="S109" s="28">
        <f t="shared" si="19"/>
      </c>
      <c r="T109" s="28">
        <f t="shared" si="19"/>
      </c>
      <c r="U109" s="28">
        <f t="shared" si="19"/>
      </c>
      <c r="V109" s="28">
        <f t="shared" si="20"/>
      </c>
      <c r="W109" s="28">
        <f t="shared" si="20"/>
      </c>
      <c r="X109" s="28">
        <f t="shared" si="20"/>
      </c>
      <c r="Y109" s="28">
        <f t="shared" si="20"/>
      </c>
      <c r="Z109" s="28">
        <f t="shared" si="20"/>
      </c>
      <c r="AA109" s="28">
        <f t="shared" si="20"/>
      </c>
      <c r="AB109" s="28">
        <f t="shared" si="20"/>
      </c>
    </row>
    <row r="110" spans="1:28" ht="12.75">
      <c r="A110" s="1" t="s">
        <v>139</v>
      </c>
      <c r="B110" s="23" t="s">
        <v>140</v>
      </c>
      <c r="C110" s="24" t="s">
        <v>12</v>
      </c>
      <c r="D110" s="29">
        <v>130000</v>
      </c>
      <c r="E110" s="48">
        <v>2015</v>
      </c>
      <c r="F110" s="26" t="s">
        <v>115</v>
      </c>
      <c r="G110" s="27">
        <f>L110*(1+'[1]Growth &amp; Demand'!$F$31)^4</f>
        <v>153254.85028048005</v>
      </c>
      <c r="H110" s="28">
        <f t="shared" si="16"/>
      </c>
      <c r="I110" s="28">
        <f t="shared" si="14"/>
      </c>
      <c r="J110" s="28">
        <f t="shared" si="15"/>
      </c>
      <c r="K110" s="28">
        <f t="shared" si="21"/>
      </c>
      <c r="L110" s="28">
        <f t="shared" si="19"/>
        <v>130000</v>
      </c>
      <c r="M110" s="28">
        <f t="shared" si="19"/>
      </c>
      <c r="N110" s="28">
        <f t="shared" si="19"/>
      </c>
      <c r="O110" s="28">
        <f t="shared" si="19"/>
      </c>
      <c r="P110" s="28">
        <f t="shared" si="19"/>
      </c>
      <c r="Q110" s="28">
        <f t="shared" si="19"/>
      </c>
      <c r="R110" s="28">
        <f t="shared" si="19"/>
      </c>
      <c r="S110" s="28">
        <f t="shared" si="19"/>
      </c>
      <c r="T110" s="28">
        <f t="shared" si="19"/>
      </c>
      <c r="U110" s="28">
        <f t="shared" si="19"/>
      </c>
      <c r="V110" s="28">
        <f t="shared" si="20"/>
      </c>
      <c r="W110" s="28">
        <f t="shared" si="20"/>
      </c>
      <c r="X110" s="28">
        <f t="shared" si="20"/>
      </c>
      <c r="Y110" s="28">
        <f t="shared" si="20"/>
      </c>
      <c r="Z110" s="28">
        <f t="shared" si="20"/>
      </c>
      <c r="AA110" s="28">
        <f t="shared" si="20"/>
      </c>
      <c r="AB110" s="28">
        <f t="shared" si="20"/>
      </c>
    </row>
    <row r="111" spans="1:28" ht="12.75">
      <c r="A111" s="1" t="s">
        <v>141</v>
      </c>
      <c r="B111" s="23" t="s">
        <v>142</v>
      </c>
      <c r="C111" s="24" t="s">
        <v>12</v>
      </c>
      <c r="D111" s="29">
        <v>335000</v>
      </c>
      <c r="E111" s="48">
        <v>2015</v>
      </c>
      <c r="F111" s="26" t="s">
        <v>115</v>
      </c>
      <c r="G111" s="27">
        <f>L111*(1+'[1]Growth &amp; Demand'!$F$31)^4</f>
        <v>394925.9603381601</v>
      </c>
      <c r="H111" s="28">
        <f t="shared" si="16"/>
      </c>
      <c r="I111" s="28">
        <f t="shared" si="14"/>
      </c>
      <c r="J111" s="28">
        <f t="shared" si="15"/>
      </c>
      <c r="K111" s="28">
        <f t="shared" si="21"/>
      </c>
      <c r="L111" s="28">
        <f t="shared" si="19"/>
        <v>335000</v>
      </c>
      <c r="M111" s="28">
        <f t="shared" si="19"/>
      </c>
      <c r="N111" s="28">
        <f t="shared" si="19"/>
      </c>
      <c r="O111" s="28">
        <f t="shared" si="19"/>
      </c>
      <c r="P111" s="28">
        <f t="shared" si="19"/>
      </c>
      <c r="Q111" s="28">
        <f t="shared" si="19"/>
      </c>
      <c r="R111" s="28">
        <f t="shared" si="19"/>
      </c>
      <c r="S111" s="28">
        <f t="shared" si="19"/>
      </c>
      <c r="T111" s="28">
        <f t="shared" si="19"/>
      </c>
      <c r="U111" s="28">
        <f t="shared" si="19"/>
      </c>
      <c r="V111" s="28">
        <f t="shared" si="20"/>
      </c>
      <c r="W111" s="28">
        <f t="shared" si="20"/>
      </c>
      <c r="X111" s="28">
        <f t="shared" si="20"/>
      </c>
      <c r="Y111" s="28">
        <f t="shared" si="20"/>
      </c>
      <c r="Z111" s="28">
        <f t="shared" si="20"/>
      </c>
      <c r="AA111" s="28">
        <f t="shared" si="20"/>
      </c>
      <c r="AB111" s="28">
        <f t="shared" si="20"/>
      </c>
    </row>
    <row r="112" spans="1:28" ht="12.75">
      <c r="A112" s="1" t="s">
        <v>143</v>
      </c>
      <c r="B112" s="55" t="s">
        <v>144</v>
      </c>
      <c r="C112" s="24" t="s">
        <v>12</v>
      </c>
      <c r="D112" s="29">
        <v>272000</v>
      </c>
      <c r="E112" s="48">
        <v>2015</v>
      </c>
      <c r="F112" s="26" t="s">
        <v>115</v>
      </c>
      <c r="G112" s="27">
        <f>L112*(1+'[1]Growth &amp; Demand'!$F$31)^4</f>
        <v>320656.3021253121</v>
      </c>
      <c r="H112" s="28">
        <f t="shared" si="16"/>
      </c>
      <c r="I112" s="28">
        <f t="shared" si="14"/>
      </c>
      <c r="J112" s="28">
        <f t="shared" si="15"/>
      </c>
      <c r="K112" s="28">
        <f t="shared" si="21"/>
      </c>
      <c r="L112" s="28">
        <f t="shared" si="19"/>
        <v>272000</v>
      </c>
      <c r="M112" s="28">
        <f t="shared" si="19"/>
      </c>
      <c r="N112" s="28">
        <f t="shared" si="19"/>
      </c>
      <c r="O112" s="28">
        <f t="shared" si="19"/>
      </c>
      <c r="P112" s="28">
        <f t="shared" si="19"/>
      </c>
      <c r="Q112" s="28">
        <f t="shared" si="19"/>
      </c>
      <c r="R112" s="28">
        <f t="shared" si="19"/>
      </c>
      <c r="S112" s="28">
        <f t="shared" si="19"/>
      </c>
      <c r="T112" s="28">
        <f t="shared" si="19"/>
      </c>
      <c r="U112" s="28">
        <f t="shared" si="19"/>
      </c>
      <c r="V112" s="28">
        <f t="shared" si="20"/>
      </c>
      <c r="W112" s="28">
        <f t="shared" si="20"/>
      </c>
      <c r="X112" s="28">
        <f t="shared" si="20"/>
      </c>
      <c r="Y112" s="28">
        <f t="shared" si="20"/>
      </c>
      <c r="Z112" s="28">
        <f t="shared" si="20"/>
      </c>
      <c r="AA112" s="28">
        <f t="shared" si="20"/>
      </c>
      <c r="AB112" s="28">
        <f t="shared" si="20"/>
      </c>
    </row>
    <row r="113" spans="1:28" ht="12.75">
      <c r="A113" s="1" t="s">
        <v>145</v>
      </c>
      <c r="B113" s="23" t="s">
        <v>146</v>
      </c>
      <c r="C113" s="24" t="s">
        <v>12</v>
      </c>
      <c r="D113" s="29">
        <v>265000</v>
      </c>
      <c r="E113" s="48">
        <v>2015</v>
      </c>
      <c r="F113" s="26" t="s">
        <v>115</v>
      </c>
      <c r="G113" s="27">
        <f>L113*(1+'[1]Growth &amp; Demand'!$F$31)^4</f>
        <v>312404.1178794401</v>
      </c>
      <c r="H113" s="28">
        <f t="shared" si="16"/>
      </c>
      <c r="I113" s="28">
        <f t="shared" si="14"/>
      </c>
      <c r="J113" s="28">
        <f t="shared" si="15"/>
      </c>
      <c r="K113" s="28">
        <f t="shared" si="21"/>
      </c>
      <c r="L113" s="28">
        <f t="shared" si="19"/>
        <v>265000</v>
      </c>
      <c r="M113" s="28">
        <f t="shared" si="19"/>
      </c>
      <c r="N113" s="28">
        <f t="shared" si="19"/>
      </c>
      <c r="O113" s="28">
        <f t="shared" si="19"/>
      </c>
      <c r="P113" s="28">
        <f t="shared" si="19"/>
      </c>
      <c r="Q113" s="28">
        <f t="shared" si="19"/>
      </c>
      <c r="R113" s="28">
        <f t="shared" si="19"/>
      </c>
      <c r="S113" s="28">
        <f t="shared" si="19"/>
      </c>
      <c r="T113" s="28">
        <f t="shared" si="19"/>
      </c>
      <c r="U113" s="28">
        <f t="shared" si="19"/>
      </c>
      <c r="V113" s="28">
        <f t="shared" si="20"/>
      </c>
      <c r="W113" s="28">
        <f t="shared" si="20"/>
      </c>
      <c r="X113" s="28">
        <f t="shared" si="20"/>
      </c>
      <c r="Y113" s="28">
        <f t="shared" si="20"/>
      </c>
      <c r="Z113" s="28">
        <f t="shared" si="20"/>
      </c>
      <c r="AA113" s="28">
        <f t="shared" si="20"/>
      </c>
      <c r="AB113" s="28">
        <f t="shared" si="20"/>
      </c>
    </row>
    <row r="114" spans="1:28" ht="12.75">
      <c r="A114" s="1" t="s">
        <v>147</v>
      </c>
      <c r="B114" s="55" t="s">
        <v>148</v>
      </c>
      <c r="C114" s="24" t="s">
        <v>12</v>
      </c>
      <c r="D114" s="29">
        <v>341000</v>
      </c>
      <c r="E114" s="48">
        <v>2015</v>
      </c>
      <c r="F114" s="26" t="s">
        <v>115</v>
      </c>
      <c r="G114" s="27">
        <f>L114*(1+'[1]Growth &amp; Demand'!$F$31)^4</f>
        <v>401999.26112033613</v>
      </c>
      <c r="H114" s="28">
        <f t="shared" si="16"/>
      </c>
      <c r="I114" s="28">
        <f t="shared" si="14"/>
      </c>
      <c r="J114" s="28">
        <f t="shared" si="15"/>
      </c>
      <c r="K114" s="28">
        <f t="shared" si="21"/>
      </c>
      <c r="L114" s="28">
        <f t="shared" si="19"/>
        <v>341000</v>
      </c>
      <c r="M114" s="28">
        <f t="shared" si="19"/>
      </c>
      <c r="N114" s="28">
        <f t="shared" si="19"/>
      </c>
      <c r="O114" s="28">
        <f t="shared" si="19"/>
      </c>
      <c r="P114" s="28">
        <f t="shared" si="19"/>
      </c>
      <c r="Q114" s="28">
        <f t="shared" si="19"/>
      </c>
      <c r="R114" s="28">
        <f t="shared" si="19"/>
      </c>
      <c r="S114" s="28">
        <f t="shared" si="19"/>
      </c>
      <c r="T114" s="28">
        <f t="shared" si="19"/>
      </c>
      <c r="U114" s="28">
        <f t="shared" si="19"/>
      </c>
      <c r="V114" s="28">
        <f t="shared" si="20"/>
      </c>
      <c r="W114" s="28">
        <f t="shared" si="20"/>
      </c>
      <c r="X114" s="28">
        <f t="shared" si="20"/>
      </c>
      <c r="Y114" s="28">
        <f t="shared" si="20"/>
      </c>
      <c r="Z114" s="28">
        <f t="shared" si="20"/>
      </c>
      <c r="AA114" s="28">
        <f t="shared" si="20"/>
      </c>
      <c r="AB114" s="28">
        <f t="shared" si="20"/>
      </c>
    </row>
    <row r="115" spans="1:28" ht="12.75">
      <c r="A115" s="33" t="s">
        <v>149</v>
      </c>
      <c r="B115" s="23" t="s">
        <v>150</v>
      </c>
      <c r="C115" s="24" t="s">
        <v>12</v>
      </c>
      <c r="D115" s="29">
        <v>84000</v>
      </c>
      <c r="E115" s="48">
        <v>2015</v>
      </c>
      <c r="F115" s="26" t="s">
        <v>115</v>
      </c>
      <c r="G115" s="27">
        <f>L115*(1+'[1]Growth &amp; Demand'!$F$31)^4</f>
        <v>99026.21095046404</v>
      </c>
      <c r="H115" s="28">
        <f t="shared" si="16"/>
      </c>
      <c r="I115" s="28">
        <f t="shared" si="14"/>
      </c>
      <c r="J115" s="28">
        <f t="shared" si="15"/>
      </c>
      <c r="K115" s="28">
        <f t="shared" si="21"/>
      </c>
      <c r="L115" s="28">
        <f aca="true" t="shared" si="22" ref="L115:U124">IF($E115=YEAR+L$2,$D115,"")</f>
        <v>84000</v>
      </c>
      <c r="M115" s="28">
        <f t="shared" si="22"/>
      </c>
      <c r="N115" s="28">
        <f t="shared" si="22"/>
      </c>
      <c r="O115" s="28">
        <f t="shared" si="22"/>
      </c>
      <c r="P115" s="28">
        <f t="shared" si="22"/>
      </c>
      <c r="Q115" s="28">
        <f t="shared" si="22"/>
      </c>
      <c r="R115" s="28">
        <f t="shared" si="22"/>
      </c>
      <c r="S115" s="28">
        <f t="shared" si="22"/>
      </c>
      <c r="T115" s="28">
        <f t="shared" si="22"/>
      </c>
      <c r="U115" s="28">
        <f t="shared" si="22"/>
      </c>
      <c r="V115" s="28">
        <f aca="true" t="shared" si="23" ref="V115:AB124">IF($E115=YEAR+V$2,$D115,"")</f>
      </c>
      <c r="W115" s="28">
        <f t="shared" si="23"/>
      </c>
      <c r="X115" s="28">
        <f t="shared" si="23"/>
      </c>
      <c r="Y115" s="28">
        <f t="shared" si="23"/>
      </c>
      <c r="Z115" s="28">
        <f t="shared" si="23"/>
      </c>
      <c r="AA115" s="28">
        <f t="shared" si="23"/>
      </c>
      <c r="AB115" s="28">
        <f t="shared" si="23"/>
      </c>
    </row>
    <row r="116" spans="1:28" ht="12.75">
      <c r="A116" s="1" t="s">
        <v>151</v>
      </c>
      <c r="B116" s="23" t="s">
        <v>152</v>
      </c>
      <c r="C116" s="24" t="s">
        <v>12</v>
      </c>
      <c r="D116" s="29">
        <v>265000</v>
      </c>
      <c r="E116" s="48">
        <v>2015</v>
      </c>
      <c r="F116" s="26" t="s">
        <v>115</v>
      </c>
      <c r="G116" s="27">
        <f>L116*(1+'[1]Growth &amp; Demand'!$F$31)^4</f>
        <v>312404.1178794401</v>
      </c>
      <c r="H116" s="28">
        <f t="shared" si="16"/>
      </c>
      <c r="I116" s="28">
        <f aca="true" t="shared" si="24" ref="I116:I147">IF($E116=YEAR+I$2,$D116,"")</f>
      </c>
      <c r="J116" s="28">
        <f t="shared" si="15"/>
      </c>
      <c r="K116" s="28">
        <f t="shared" si="21"/>
      </c>
      <c r="L116" s="28">
        <f t="shared" si="22"/>
        <v>265000</v>
      </c>
      <c r="M116" s="28">
        <f t="shared" si="22"/>
      </c>
      <c r="N116" s="28">
        <f t="shared" si="22"/>
      </c>
      <c r="O116" s="28">
        <f t="shared" si="22"/>
      </c>
      <c r="P116" s="28">
        <f t="shared" si="22"/>
      </c>
      <c r="Q116" s="28">
        <f t="shared" si="22"/>
      </c>
      <c r="R116" s="28">
        <f t="shared" si="22"/>
      </c>
      <c r="S116" s="28">
        <f t="shared" si="22"/>
      </c>
      <c r="T116" s="28">
        <f t="shared" si="22"/>
      </c>
      <c r="U116" s="28">
        <f t="shared" si="22"/>
      </c>
      <c r="V116" s="28">
        <f t="shared" si="23"/>
      </c>
      <c r="W116" s="28">
        <f t="shared" si="23"/>
      </c>
      <c r="X116" s="28">
        <f t="shared" si="23"/>
      </c>
      <c r="Y116" s="28">
        <f t="shared" si="23"/>
      </c>
      <c r="Z116" s="28">
        <f t="shared" si="23"/>
      </c>
      <c r="AA116" s="28">
        <f t="shared" si="23"/>
      </c>
      <c r="AB116" s="28">
        <f t="shared" si="23"/>
      </c>
    </row>
    <row r="117" spans="1:28" ht="12.75">
      <c r="A117" s="1" t="s">
        <v>153</v>
      </c>
      <c r="B117" s="23" t="s">
        <v>154</v>
      </c>
      <c r="C117" s="24" t="s">
        <v>12</v>
      </c>
      <c r="D117" s="29">
        <v>431000</v>
      </c>
      <c r="E117" s="48">
        <v>2015</v>
      </c>
      <c r="F117" s="26" t="s">
        <v>115</v>
      </c>
      <c r="G117" s="27">
        <f>L117*(1+'[1]Growth &amp; Demand'!$F$31)^4</f>
        <v>508098.77285297617</v>
      </c>
      <c r="H117" s="28">
        <f t="shared" si="16"/>
      </c>
      <c r="I117" s="28">
        <f t="shared" si="24"/>
      </c>
      <c r="J117" s="28">
        <f t="shared" si="15"/>
      </c>
      <c r="K117" s="28">
        <f t="shared" si="21"/>
      </c>
      <c r="L117" s="28">
        <f t="shared" si="22"/>
        <v>431000</v>
      </c>
      <c r="M117" s="28">
        <f t="shared" si="22"/>
      </c>
      <c r="N117" s="28">
        <f t="shared" si="22"/>
      </c>
      <c r="O117" s="28">
        <f t="shared" si="22"/>
      </c>
      <c r="P117" s="28">
        <f t="shared" si="22"/>
      </c>
      <c r="Q117" s="28">
        <f t="shared" si="22"/>
      </c>
      <c r="R117" s="28">
        <f t="shared" si="22"/>
      </c>
      <c r="S117" s="28">
        <f t="shared" si="22"/>
      </c>
      <c r="T117" s="28">
        <f t="shared" si="22"/>
      </c>
      <c r="U117" s="28">
        <f t="shared" si="22"/>
      </c>
      <c r="V117" s="28">
        <f t="shared" si="23"/>
      </c>
      <c r="W117" s="28">
        <f t="shared" si="23"/>
      </c>
      <c r="X117" s="28">
        <f t="shared" si="23"/>
      </c>
      <c r="Y117" s="28">
        <f t="shared" si="23"/>
      </c>
      <c r="Z117" s="28">
        <f t="shared" si="23"/>
      </c>
      <c r="AA117" s="28">
        <f t="shared" si="23"/>
      </c>
      <c r="AB117" s="28">
        <f t="shared" si="23"/>
      </c>
    </row>
    <row r="118" spans="1:28" ht="12.75">
      <c r="A118" s="1" t="s">
        <v>155</v>
      </c>
      <c r="B118" s="23" t="s">
        <v>156</v>
      </c>
      <c r="C118" s="24" t="s">
        <v>12</v>
      </c>
      <c r="D118" s="29">
        <v>368000</v>
      </c>
      <c r="E118" s="48">
        <v>2015</v>
      </c>
      <c r="F118" s="26" t="s">
        <v>115</v>
      </c>
      <c r="G118" s="27">
        <f>L118*(1+'[1]Growth &amp; Demand'!$F$31)^4</f>
        <v>433829.11464012816</v>
      </c>
      <c r="H118" s="28">
        <f t="shared" si="16"/>
      </c>
      <c r="I118" s="28">
        <f t="shared" si="24"/>
      </c>
      <c r="J118" s="28">
        <f t="shared" si="15"/>
      </c>
      <c r="K118" s="28">
        <f t="shared" si="21"/>
      </c>
      <c r="L118" s="28">
        <f t="shared" si="22"/>
        <v>368000</v>
      </c>
      <c r="M118" s="28">
        <f t="shared" si="22"/>
      </c>
      <c r="N118" s="28">
        <f t="shared" si="22"/>
      </c>
      <c r="O118" s="28">
        <f t="shared" si="22"/>
      </c>
      <c r="P118" s="28">
        <f t="shared" si="22"/>
      </c>
      <c r="Q118" s="28">
        <f t="shared" si="22"/>
      </c>
      <c r="R118" s="28">
        <f t="shared" si="22"/>
      </c>
      <c r="S118" s="28">
        <f t="shared" si="22"/>
      </c>
      <c r="T118" s="28">
        <f t="shared" si="22"/>
      </c>
      <c r="U118" s="28">
        <f t="shared" si="22"/>
      </c>
      <c r="V118" s="28">
        <f t="shared" si="23"/>
      </c>
      <c r="W118" s="28">
        <f t="shared" si="23"/>
      </c>
      <c r="X118" s="28">
        <f t="shared" si="23"/>
      </c>
      <c r="Y118" s="28">
        <f t="shared" si="23"/>
      </c>
      <c r="Z118" s="28">
        <f t="shared" si="23"/>
      </c>
      <c r="AA118" s="28">
        <f t="shared" si="23"/>
      </c>
      <c r="AB118" s="28">
        <f t="shared" si="23"/>
      </c>
    </row>
    <row r="119" spans="1:28" ht="12.75">
      <c r="A119" s="1" t="s">
        <v>157</v>
      </c>
      <c r="B119" s="23" t="s">
        <v>158</v>
      </c>
      <c r="C119" s="24" t="s">
        <v>12</v>
      </c>
      <c r="D119" s="29">
        <v>111000</v>
      </c>
      <c r="E119" s="48">
        <v>2015</v>
      </c>
      <c r="F119" s="26" t="s">
        <v>115</v>
      </c>
      <c r="G119" s="27">
        <f>L119*(1+'[1]Growth &amp; Demand'!$F$31)^4</f>
        <v>130856.06447025604</v>
      </c>
      <c r="H119" s="28">
        <f t="shared" si="16"/>
      </c>
      <c r="I119" s="28">
        <f t="shared" si="24"/>
      </c>
      <c r="J119" s="28">
        <f t="shared" si="15"/>
      </c>
      <c r="K119" s="28">
        <f t="shared" si="21"/>
      </c>
      <c r="L119" s="28">
        <f t="shared" si="22"/>
        <v>111000</v>
      </c>
      <c r="M119" s="28">
        <f t="shared" si="22"/>
      </c>
      <c r="N119" s="28">
        <f t="shared" si="22"/>
      </c>
      <c r="O119" s="28">
        <f t="shared" si="22"/>
      </c>
      <c r="P119" s="28">
        <f t="shared" si="22"/>
      </c>
      <c r="Q119" s="28">
        <f t="shared" si="22"/>
      </c>
      <c r="R119" s="28">
        <f t="shared" si="22"/>
      </c>
      <c r="S119" s="28">
        <f t="shared" si="22"/>
      </c>
      <c r="T119" s="28">
        <f t="shared" si="22"/>
      </c>
      <c r="U119" s="28">
        <f t="shared" si="22"/>
      </c>
      <c r="V119" s="28">
        <f t="shared" si="23"/>
      </c>
      <c r="W119" s="28">
        <f t="shared" si="23"/>
      </c>
      <c r="X119" s="28">
        <f t="shared" si="23"/>
      </c>
      <c r="Y119" s="28">
        <f t="shared" si="23"/>
      </c>
      <c r="Z119" s="28">
        <f t="shared" si="23"/>
      </c>
      <c r="AA119" s="28">
        <f t="shared" si="23"/>
      </c>
      <c r="AB119" s="28">
        <f t="shared" si="23"/>
      </c>
    </row>
    <row r="120" spans="1:28" ht="12.75">
      <c r="A120" s="1" t="s">
        <v>159</v>
      </c>
      <c r="B120" s="23" t="s">
        <v>160</v>
      </c>
      <c r="C120" s="24" t="s">
        <v>12</v>
      </c>
      <c r="D120" s="29">
        <v>800000</v>
      </c>
      <c r="E120" s="48">
        <v>2016</v>
      </c>
      <c r="F120" s="26" t="s">
        <v>128</v>
      </c>
      <c r="G120" s="27">
        <f>M120*(1+'[1]Growth &amp; Demand'!$F$31)^5</f>
        <v>982717.2553369859</v>
      </c>
      <c r="H120" s="28">
        <f t="shared" si="16"/>
      </c>
      <c r="I120" s="28">
        <f t="shared" si="24"/>
      </c>
      <c r="J120" s="28">
        <f t="shared" si="15"/>
      </c>
      <c r="K120" s="28">
        <f t="shared" si="21"/>
      </c>
      <c r="L120" s="28">
        <f t="shared" si="22"/>
      </c>
      <c r="M120" s="28">
        <f t="shared" si="22"/>
        <v>800000</v>
      </c>
      <c r="N120" s="28">
        <f t="shared" si="22"/>
      </c>
      <c r="O120" s="28">
        <f t="shared" si="22"/>
      </c>
      <c r="P120" s="28">
        <f t="shared" si="22"/>
      </c>
      <c r="Q120" s="28">
        <f t="shared" si="22"/>
      </c>
      <c r="R120" s="28">
        <f t="shared" si="22"/>
      </c>
      <c r="S120" s="28">
        <f t="shared" si="22"/>
      </c>
      <c r="T120" s="28">
        <f t="shared" si="22"/>
      </c>
      <c r="U120" s="28">
        <f t="shared" si="22"/>
      </c>
      <c r="V120" s="28">
        <f t="shared" si="23"/>
      </c>
      <c r="W120" s="28">
        <f t="shared" si="23"/>
      </c>
      <c r="X120" s="28">
        <f t="shared" si="23"/>
      </c>
      <c r="Y120" s="28">
        <f t="shared" si="23"/>
      </c>
      <c r="Z120" s="28">
        <f t="shared" si="23"/>
      </c>
      <c r="AA120" s="28">
        <f t="shared" si="23"/>
      </c>
      <c r="AB120" s="28">
        <f t="shared" si="23"/>
      </c>
    </row>
    <row r="121" spans="1:28" ht="12.75">
      <c r="A121" s="1" t="s">
        <v>161</v>
      </c>
      <c r="B121" s="23" t="s">
        <v>162</v>
      </c>
      <c r="C121" s="24" t="s">
        <v>12</v>
      </c>
      <c r="D121" s="47">
        <v>127000</v>
      </c>
      <c r="E121" s="48">
        <v>2020</v>
      </c>
      <c r="F121" s="26" t="s">
        <v>115</v>
      </c>
      <c r="G121" s="27">
        <f>Q121*(1+'[1]Growth &amp; Demand'!$F$31)^9</f>
        <v>183913.32308662197</v>
      </c>
      <c r="H121" s="28">
        <f t="shared" si="16"/>
      </c>
      <c r="I121" s="28">
        <f t="shared" si="24"/>
      </c>
      <c r="J121" s="28">
        <f t="shared" si="15"/>
      </c>
      <c r="K121" s="28">
        <f t="shared" si="21"/>
      </c>
      <c r="L121" s="28">
        <f t="shared" si="22"/>
      </c>
      <c r="M121" s="28">
        <f t="shared" si="22"/>
      </c>
      <c r="N121" s="28">
        <f t="shared" si="22"/>
      </c>
      <c r="O121" s="28">
        <f t="shared" si="22"/>
      </c>
      <c r="P121" s="28">
        <f t="shared" si="22"/>
      </c>
      <c r="Q121" s="28">
        <f t="shared" si="22"/>
        <v>127000</v>
      </c>
      <c r="R121" s="28">
        <f t="shared" si="22"/>
      </c>
      <c r="S121" s="28">
        <f t="shared" si="22"/>
      </c>
      <c r="T121" s="28">
        <f t="shared" si="22"/>
      </c>
      <c r="U121" s="28">
        <f t="shared" si="22"/>
      </c>
      <c r="V121" s="28">
        <f t="shared" si="23"/>
      </c>
      <c r="W121" s="28">
        <f t="shared" si="23"/>
      </c>
      <c r="X121" s="28">
        <f t="shared" si="23"/>
      </c>
      <c r="Y121" s="28">
        <f t="shared" si="23"/>
      </c>
      <c r="Z121" s="28">
        <f t="shared" si="23"/>
      </c>
      <c r="AA121" s="28">
        <f t="shared" si="23"/>
      </c>
      <c r="AB121" s="28">
        <f t="shared" si="23"/>
      </c>
    </row>
    <row r="122" spans="1:28" ht="12.75">
      <c r="A122" s="1" t="s">
        <v>163</v>
      </c>
      <c r="B122" s="50" t="s">
        <v>164</v>
      </c>
      <c r="C122" s="24" t="s">
        <v>12</v>
      </c>
      <c r="D122" s="29">
        <f>-265000+265000</f>
        <v>0</v>
      </c>
      <c r="E122" s="48">
        <v>2020</v>
      </c>
      <c r="F122" s="26" t="s">
        <v>115</v>
      </c>
      <c r="G122" s="27">
        <f>Q122*(1+'[1]Growth &amp; Demand'!$F$31)^9</f>
        <v>0</v>
      </c>
      <c r="H122" s="28">
        <f t="shared" si="16"/>
      </c>
      <c r="I122" s="28">
        <f t="shared" si="24"/>
      </c>
      <c r="J122" s="28">
        <f t="shared" si="15"/>
      </c>
      <c r="K122" s="28">
        <f t="shared" si="21"/>
      </c>
      <c r="L122" s="28">
        <f t="shared" si="22"/>
      </c>
      <c r="M122" s="28">
        <f t="shared" si="22"/>
      </c>
      <c r="N122" s="28">
        <f t="shared" si="22"/>
      </c>
      <c r="O122" s="28">
        <f t="shared" si="22"/>
      </c>
      <c r="P122" s="28">
        <f t="shared" si="22"/>
      </c>
      <c r="Q122" s="28">
        <f t="shared" si="22"/>
        <v>0</v>
      </c>
      <c r="R122" s="28">
        <f t="shared" si="22"/>
      </c>
      <c r="S122" s="28">
        <f t="shared" si="22"/>
      </c>
      <c r="T122" s="28">
        <f t="shared" si="22"/>
      </c>
      <c r="U122" s="28">
        <f t="shared" si="22"/>
      </c>
      <c r="V122" s="28">
        <f t="shared" si="23"/>
      </c>
      <c r="W122" s="28">
        <f t="shared" si="23"/>
      </c>
      <c r="X122" s="28">
        <f t="shared" si="23"/>
      </c>
      <c r="Y122" s="28">
        <f t="shared" si="23"/>
      </c>
      <c r="Z122" s="28">
        <f t="shared" si="23"/>
      </c>
      <c r="AA122" s="28">
        <f t="shared" si="23"/>
      </c>
      <c r="AB122" s="28">
        <f t="shared" si="23"/>
      </c>
    </row>
    <row r="123" spans="1:28" ht="12.75">
      <c r="A123" s="1" t="s">
        <v>81</v>
      </c>
      <c r="B123" s="50" t="s">
        <v>82</v>
      </c>
      <c r="C123" s="24" t="s">
        <v>12</v>
      </c>
      <c r="D123" s="29">
        <f>-132000+132000</f>
        <v>0</v>
      </c>
      <c r="E123" s="48">
        <v>2020</v>
      </c>
      <c r="F123" s="26" t="s">
        <v>115</v>
      </c>
      <c r="G123" s="27">
        <f>Q123*(1+'[1]Growth &amp; Demand'!$F$31)^9</f>
        <v>0</v>
      </c>
      <c r="H123" s="28">
        <f t="shared" si="16"/>
      </c>
      <c r="I123" s="28">
        <f t="shared" si="24"/>
      </c>
      <c r="J123" s="28">
        <f t="shared" si="15"/>
      </c>
      <c r="K123" s="28">
        <f t="shared" si="21"/>
      </c>
      <c r="L123" s="28">
        <f t="shared" si="22"/>
      </c>
      <c r="M123" s="28">
        <f t="shared" si="22"/>
      </c>
      <c r="N123" s="28">
        <f t="shared" si="22"/>
      </c>
      <c r="O123" s="28">
        <f t="shared" si="22"/>
      </c>
      <c r="P123" s="28">
        <f t="shared" si="22"/>
      </c>
      <c r="Q123" s="28">
        <f t="shared" si="22"/>
        <v>0</v>
      </c>
      <c r="R123" s="28">
        <f t="shared" si="22"/>
      </c>
      <c r="S123" s="28">
        <f t="shared" si="22"/>
      </c>
      <c r="T123" s="28">
        <f t="shared" si="22"/>
      </c>
      <c r="U123" s="28">
        <f t="shared" si="22"/>
      </c>
      <c r="V123" s="28">
        <f t="shared" si="23"/>
      </c>
      <c r="W123" s="28">
        <f t="shared" si="23"/>
      </c>
      <c r="X123" s="28">
        <f t="shared" si="23"/>
      </c>
      <c r="Y123" s="28">
        <f t="shared" si="23"/>
      </c>
      <c r="Z123" s="28">
        <f t="shared" si="23"/>
      </c>
      <c r="AA123" s="28">
        <f t="shared" si="23"/>
      </c>
      <c r="AB123" s="28">
        <f t="shared" si="23"/>
      </c>
    </row>
    <row r="124" spans="1:28" ht="12.75">
      <c r="A124" s="1" t="s">
        <v>165</v>
      </c>
      <c r="B124" s="50" t="s">
        <v>83</v>
      </c>
      <c r="C124" s="24" t="s">
        <v>12</v>
      </c>
      <c r="D124" s="29">
        <f>-473000+473000</f>
        <v>0</v>
      </c>
      <c r="E124" s="48">
        <v>2020</v>
      </c>
      <c r="F124" s="26" t="s">
        <v>115</v>
      </c>
      <c r="G124" s="27">
        <f>Q124*(1+'[1]Growth &amp; Demand'!$F$31)^9</f>
        <v>0</v>
      </c>
      <c r="H124" s="28">
        <f t="shared" si="16"/>
      </c>
      <c r="I124" s="28">
        <f t="shared" si="24"/>
      </c>
      <c r="J124" s="28">
        <f t="shared" si="15"/>
      </c>
      <c r="K124" s="28">
        <f t="shared" si="21"/>
      </c>
      <c r="L124" s="28">
        <f t="shared" si="22"/>
      </c>
      <c r="M124" s="28">
        <f t="shared" si="22"/>
      </c>
      <c r="N124" s="28">
        <f t="shared" si="22"/>
      </c>
      <c r="O124" s="28">
        <f t="shared" si="22"/>
      </c>
      <c r="P124" s="28">
        <f t="shared" si="22"/>
      </c>
      <c r="Q124" s="28">
        <f t="shared" si="22"/>
        <v>0</v>
      </c>
      <c r="R124" s="28">
        <f t="shared" si="22"/>
      </c>
      <c r="S124" s="28">
        <f t="shared" si="22"/>
      </c>
      <c r="T124" s="28">
        <f t="shared" si="22"/>
      </c>
      <c r="U124" s="28">
        <f t="shared" si="22"/>
      </c>
      <c r="V124" s="28">
        <f t="shared" si="23"/>
      </c>
      <c r="W124" s="28">
        <f t="shared" si="23"/>
      </c>
      <c r="X124" s="28">
        <f t="shared" si="23"/>
      </c>
      <c r="Y124" s="28">
        <f t="shared" si="23"/>
      </c>
      <c r="Z124" s="28">
        <f t="shared" si="23"/>
      </c>
      <c r="AA124" s="28">
        <f t="shared" si="23"/>
      </c>
      <c r="AB124" s="28">
        <f t="shared" si="23"/>
      </c>
    </row>
    <row r="125" spans="1:28" ht="12.75">
      <c r="A125" s="33" t="s">
        <v>166</v>
      </c>
      <c r="B125" s="23" t="s">
        <v>167</v>
      </c>
      <c r="C125" s="24" t="s">
        <v>12</v>
      </c>
      <c r="D125" s="29">
        <v>270000</v>
      </c>
      <c r="E125" s="48">
        <v>2020</v>
      </c>
      <c r="F125" s="26" t="s">
        <v>115</v>
      </c>
      <c r="G125" s="27">
        <f>Q125*(1+'[1]Growth &amp; Demand'!$F$31)^9</f>
        <v>390996.8286093538</v>
      </c>
      <c r="H125" s="28">
        <f t="shared" si="16"/>
      </c>
      <c r="I125" s="28">
        <f t="shared" si="24"/>
      </c>
      <c r="J125" s="28">
        <f t="shared" si="15"/>
      </c>
      <c r="K125" s="28">
        <f t="shared" si="21"/>
      </c>
      <c r="L125" s="28">
        <f aca="true" t="shared" si="25" ref="L125:U134">IF($E125=YEAR+L$2,$D125,"")</f>
      </c>
      <c r="M125" s="28">
        <f t="shared" si="25"/>
      </c>
      <c r="N125" s="28">
        <f t="shared" si="25"/>
      </c>
      <c r="O125" s="28">
        <f t="shared" si="25"/>
      </c>
      <c r="P125" s="28">
        <f t="shared" si="25"/>
      </c>
      <c r="Q125" s="28">
        <f t="shared" si="25"/>
        <v>270000</v>
      </c>
      <c r="R125" s="28">
        <f t="shared" si="25"/>
      </c>
      <c r="S125" s="28">
        <f t="shared" si="25"/>
      </c>
      <c r="T125" s="28">
        <f t="shared" si="25"/>
      </c>
      <c r="U125" s="28">
        <f t="shared" si="25"/>
      </c>
      <c r="V125" s="28">
        <f aca="true" t="shared" si="26" ref="V125:AB134">IF($E125=YEAR+V$2,$D125,"")</f>
      </c>
      <c r="W125" s="28">
        <f t="shared" si="26"/>
      </c>
      <c r="X125" s="28">
        <f t="shared" si="26"/>
      </c>
      <c r="Y125" s="28">
        <f t="shared" si="26"/>
      </c>
      <c r="Z125" s="28">
        <f t="shared" si="26"/>
      </c>
      <c r="AA125" s="28">
        <f t="shared" si="26"/>
      </c>
      <c r="AB125" s="28">
        <f t="shared" si="26"/>
      </c>
    </row>
    <row r="126" spans="1:28" ht="12.75">
      <c r="A126" s="1" t="s">
        <v>168</v>
      </c>
      <c r="B126" s="23" t="s">
        <v>169</v>
      </c>
      <c r="C126" s="24" t="s">
        <v>12</v>
      </c>
      <c r="D126" s="29">
        <v>149000</v>
      </c>
      <c r="E126" s="48">
        <v>2020</v>
      </c>
      <c r="F126" s="26" t="s">
        <v>115</v>
      </c>
      <c r="G126" s="27">
        <f>Q126*(1+'[1]Growth &amp; Demand'!$F$31)^9</f>
        <v>215772.32393627302</v>
      </c>
      <c r="H126" s="28">
        <f t="shared" si="16"/>
      </c>
      <c r="I126" s="28">
        <f t="shared" si="24"/>
      </c>
      <c r="J126" s="28">
        <f aca="true" t="shared" si="27" ref="J126:J157">IF($E126=YEAR+J$2,$D126,"")</f>
      </c>
      <c r="K126" s="28">
        <f t="shared" si="21"/>
      </c>
      <c r="L126" s="28">
        <f t="shared" si="25"/>
      </c>
      <c r="M126" s="28">
        <f t="shared" si="25"/>
      </c>
      <c r="N126" s="28">
        <f t="shared" si="25"/>
      </c>
      <c r="O126" s="28">
        <f t="shared" si="25"/>
      </c>
      <c r="P126" s="28">
        <f t="shared" si="25"/>
      </c>
      <c r="Q126" s="28">
        <f t="shared" si="25"/>
        <v>149000</v>
      </c>
      <c r="R126" s="28">
        <f t="shared" si="25"/>
      </c>
      <c r="S126" s="28">
        <f t="shared" si="25"/>
      </c>
      <c r="T126" s="28">
        <f t="shared" si="25"/>
      </c>
      <c r="U126" s="28">
        <f t="shared" si="25"/>
      </c>
      <c r="V126" s="28">
        <f t="shared" si="26"/>
      </c>
      <c r="W126" s="28">
        <f t="shared" si="26"/>
      </c>
      <c r="X126" s="28">
        <f t="shared" si="26"/>
      </c>
      <c r="Y126" s="28">
        <f t="shared" si="26"/>
      </c>
      <c r="Z126" s="28">
        <f t="shared" si="26"/>
      </c>
      <c r="AA126" s="28">
        <f t="shared" si="26"/>
      </c>
      <c r="AB126" s="28">
        <f t="shared" si="26"/>
      </c>
    </row>
    <row r="127" spans="1:28" ht="12.75">
      <c r="A127" s="1" t="s">
        <v>170</v>
      </c>
      <c r="B127" s="23" t="s">
        <v>117</v>
      </c>
      <c r="C127" s="24" t="s">
        <v>12</v>
      </c>
      <c r="D127" s="47">
        <v>110000</v>
      </c>
      <c r="E127" s="48">
        <v>2020</v>
      </c>
      <c r="F127" s="26" t="s">
        <v>115</v>
      </c>
      <c r="G127" s="27">
        <f>Q127*(1+'[1]Growth &amp; Demand'!$F$31)^9</f>
        <v>159295.00424825525</v>
      </c>
      <c r="H127" s="28">
        <f aca="true" t="shared" si="28" ref="H127:H158">IF($E127=YEAR+H$2,$D127,"")</f>
      </c>
      <c r="I127" s="28">
        <f t="shared" si="24"/>
      </c>
      <c r="J127" s="28">
        <f t="shared" si="27"/>
      </c>
      <c r="K127" s="28">
        <f t="shared" si="21"/>
      </c>
      <c r="L127" s="28">
        <f t="shared" si="25"/>
      </c>
      <c r="M127" s="28">
        <f t="shared" si="25"/>
      </c>
      <c r="N127" s="28">
        <f t="shared" si="25"/>
      </c>
      <c r="O127" s="28">
        <f t="shared" si="25"/>
      </c>
      <c r="P127" s="28">
        <f t="shared" si="25"/>
      </c>
      <c r="Q127" s="28">
        <f t="shared" si="25"/>
        <v>110000</v>
      </c>
      <c r="R127" s="28">
        <f t="shared" si="25"/>
      </c>
      <c r="S127" s="28">
        <f t="shared" si="25"/>
      </c>
      <c r="T127" s="28">
        <f t="shared" si="25"/>
      </c>
      <c r="U127" s="28">
        <f t="shared" si="25"/>
      </c>
      <c r="V127" s="28">
        <f t="shared" si="26"/>
      </c>
      <c r="W127" s="28">
        <f t="shared" si="26"/>
      </c>
      <c r="X127" s="28">
        <f t="shared" si="26"/>
      </c>
      <c r="Y127" s="28">
        <f t="shared" si="26"/>
      </c>
      <c r="Z127" s="28">
        <f t="shared" si="26"/>
      </c>
      <c r="AA127" s="28">
        <f t="shared" si="26"/>
      </c>
      <c r="AB127" s="28">
        <f t="shared" si="26"/>
      </c>
    </row>
    <row r="128" spans="1:28" ht="12.75">
      <c r="A128" s="1" t="s">
        <v>171</v>
      </c>
      <c r="B128" s="23" t="s">
        <v>172</v>
      </c>
      <c r="C128" s="24" t="s">
        <v>12</v>
      </c>
      <c r="D128" s="29">
        <v>323000</v>
      </c>
      <c r="E128" s="48">
        <v>2020</v>
      </c>
      <c r="F128" s="26" t="s">
        <v>115</v>
      </c>
      <c r="G128" s="27">
        <f>Q128*(1+'[1]Growth &amp; Demand'!$F$31)^9</f>
        <v>467748.0579289677</v>
      </c>
      <c r="H128" s="28">
        <f t="shared" si="28"/>
      </c>
      <c r="I128" s="28">
        <f t="shared" si="24"/>
      </c>
      <c r="J128" s="28">
        <f t="shared" si="27"/>
      </c>
      <c r="K128" s="28">
        <f t="shared" si="21"/>
      </c>
      <c r="L128" s="28">
        <f t="shared" si="25"/>
      </c>
      <c r="M128" s="28">
        <f t="shared" si="25"/>
      </c>
      <c r="N128" s="28">
        <f t="shared" si="25"/>
      </c>
      <c r="O128" s="28">
        <f t="shared" si="25"/>
      </c>
      <c r="P128" s="28">
        <f t="shared" si="25"/>
      </c>
      <c r="Q128" s="28">
        <f t="shared" si="25"/>
        <v>323000</v>
      </c>
      <c r="R128" s="28">
        <f t="shared" si="25"/>
      </c>
      <c r="S128" s="28">
        <f t="shared" si="25"/>
      </c>
      <c r="T128" s="28">
        <f t="shared" si="25"/>
      </c>
      <c r="U128" s="28">
        <f t="shared" si="25"/>
      </c>
      <c r="V128" s="28">
        <f t="shared" si="26"/>
      </c>
      <c r="W128" s="28">
        <f t="shared" si="26"/>
      </c>
      <c r="X128" s="28">
        <f t="shared" si="26"/>
      </c>
      <c r="Y128" s="28">
        <f t="shared" si="26"/>
      </c>
      <c r="Z128" s="28">
        <f t="shared" si="26"/>
      </c>
      <c r="AA128" s="28">
        <f t="shared" si="26"/>
      </c>
      <c r="AB128" s="28">
        <f t="shared" si="26"/>
      </c>
    </row>
    <row r="129" spans="1:28" ht="12.75">
      <c r="A129" s="1" t="s">
        <v>173</v>
      </c>
      <c r="B129" s="23" t="s">
        <v>174</v>
      </c>
      <c r="C129" s="24" t="s">
        <v>12</v>
      </c>
      <c r="D129" s="29">
        <v>1036000</v>
      </c>
      <c r="E129" s="48">
        <v>2020</v>
      </c>
      <c r="F129" s="26" t="s">
        <v>115</v>
      </c>
      <c r="G129" s="27">
        <f>Q129*(1+'[1]Growth &amp; Demand'!$F$31)^9</f>
        <v>1500269.312738113</v>
      </c>
      <c r="H129" s="28">
        <f t="shared" si="28"/>
      </c>
      <c r="I129" s="28">
        <f t="shared" si="24"/>
      </c>
      <c r="J129" s="28">
        <f t="shared" si="27"/>
      </c>
      <c r="K129" s="28">
        <f t="shared" si="21"/>
      </c>
      <c r="L129" s="28">
        <f t="shared" si="25"/>
      </c>
      <c r="M129" s="28">
        <f t="shared" si="25"/>
      </c>
      <c r="N129" s="28">
        <f t="shared" si="25"/>
      </c>
      <c r="O129" s="28">
        <f t="shared" si="25"/>
      </c>
      <c r="P129" s="28">
        <f t="shared" si="25"/>
      </c>
      <c r="Q129" s="28">
        <f t="shared" si="25"/>
        <v>1036000</v>
      </c>
      <c r="R129" s="28">
        <f t="shared" si="25"/>
      </c>
      <c r="S129" s="28">
        <f t="shared" si="25"/>
      </c>
      <c r="T129" s="28">
        <f t="shared" si="25"/>
      </c>
      <c r="U129" s="28">
        <f t="shared" si="25"/>
      </c>
      <c r="V129" s="28">
        <f t="shared" si="26"/>
      </c>
      <c r="W129" s="28">
        <f t="shared" si="26"/>
      </c>
      <c r="X129" s="28">
        <f t="shared" si="26"/>
      </c>
      <c r="Y129" s="28">
        <f t="shared" si="26"/>
      </c>
      <c r="Z129" s="28">
        <f t="shared" si="26"/>
      </c>
      <c r="AA129" s="28">
        <f t="shared" si="26"/>
      </c>
      <c r="AB129" s="28">
        <f t="shared" si="26"/>
      </c>
    </row>
    <row r="130" spans="1:28" ht="12.75">
      <c r="A130" s="1" t="s">
        <v>175</v>
      </c>
      <c r="B130" s="23" t="s">
        <v>176</v>
      </c>
      <c r="C130" s="24" t="s">
        <v>12</v>
      </c>
      <c r="D130" s="29">
        <v>158000</v>
      </c>
      <c r="E130" s="48">
        <v>2020</v>
      </c>
      <c r="F130" s="26" t="s">
        <v>115</v>
      </c>
      <c r="G130" s="27">
        <f>Q130*(1+'[1]Growth &amp; Demand'!$F$31)^9</f>
        <v>228805.5515565848</v>
      </c>
      <c r="H130" s="28">
        <f t="shared" si="28"/>
      </c>
      <c r="I130" s="28">
        <f t="shared" si="24"/>
      </c>
      <c r="J130" s="28">
        <f t="shared" si="27"/>
      </c>
      <c r="K130" s="28">
        <f t="shared" si="21"/>
      </c>
      <c r="L130" s="28">
        <f t="shared" si="25"/>
      </c>
      <c r="M130" s="28">
        <f t="shared" si="25"/>
      </c>
      <c r="N130" s="28">
        <f t="shared" si="25"/>
      </c>
      <c r="O130" s="28">
        <f t="shared" si="25"/>
      </c>
      <c r="P130" s="28">
        <f t="shared" si="25"/>
      </c>
      <c r="Q130" s="28">
        <f t="shared" si="25"/>
        <v>158000</v>
      </c>
      <c r="R130" s="28">
        <f t="shared" si="25"/>
      </c>
      <c r="S130" s="28">
        <f t="shared" si="25"/>
      </c>
      <c r="T130" s="28">
        <f t="shared" si="25"/>
      </c>
      <c r="U130" s="28">
        <f t="shared" si="25"/>
      </c>
      <c r="V130" s="28">
        <f t="shared" si="26"/>
      </c>
      <c r="W130" s="28">
        <f t="shared" si="26"/>
      </c>
      <c r="X130" s="28">
        <f t="shared" si="26"/>
      </c>
      <c r="Y130" s="28">
        <f t="shared" si="26"/>
      </c>
      <c r="Z130" s="28">
        <f t="shared" si="26"/>
      </c>
      <c r="AA130" s="28">
        <f t="shared" si="26"/>
      </c>
      <c r="AB130" s="28">
        <f t="shared" si="26"/>
      </c>
    </row>
    <row r="131" spans="1:28" ht="12.75">
      <c r="A131" s="49" t="s">
        <v>177</v>
      </c>
      <c r="B131" s="23" t="s">
        <v>178</v>
      </c>
      <c r="C131" s="24" t="s">
        <v>12</v>
      </c>
      <c r="D131" s="29">
        <v>105000</v>
      </c>
      <c r="E131" s="48">
        <v>2020</v>
      </c>
      <c r="F131" s="26" t="s">
        <v>115</v>
      </c>
      <c r="G131" s="27">
        <f>Q131*(1+'[1]Growth &amp; Demand'!$F$31)^9</f>
        <v>152054.3222369709</v>
      </c>
      <c r="H131" s="28">
        <f t="shared" si="28"/>
      </c>
      <c r="I131" s="28">
        <f t="shared" si="24"/>
      </c>
      <c r="J131" s="28">
        <f t="shared" si="27"/>
      </c>
      <c r="K131" s="28">
        <f t="shared" si="21"/>
      </c>
      <c r="L131" s="28">
        <f t="shared" si="25"/>
      </c>
      <c r="M131" s="28">
        <f t="shared" si="25"/>
      </c>
      <c r="N131" s="28">
        <f t="shared" si="25"/>
      </c>
      <c r="O131" s="28">
        <f t="shared" si="25"/>
      </c>
      <c r="P131" s="28">
        <f t="shared" si="25"/>
      </c>
      <c r="Q131" s="28">
        <f t="shared" si="25"/>
        <v>105000</v>
      </c>
      <c r="R131" s="28">
        <f t="shared" si="25"/>
      </c>
      <c r="S131" s="28">
        <f t="shared" si="25"/>
      </c>
      <c r="T131" s="28">
        <f t="shared" si="25"/>
      </c>
      <c r="U131" s="28">
        <f t="shared" si="25"/>
      </c>
      <c r="V131" s="28">
        <f t="shared" si="26"/>
      </c>
      <c r="W131" s="28">
        <f t="shared" si="26"/>
      </c>
      <c r="X131" s="28">
        <f t="shared" si="26"/>
      </c>
      <c r="Y131" s="28">
        <f t="shared" si="26"/>
      </c>
      <c r="Z131" s="28">
        <f t="shared" si="26"/>
      </c>
      <c r="AA131" s="28">
        <f t="shared" si="26"/>
      </c>
      <c r="AB131" s="28">
        <f t="shared" si="26"/>
      </c>
    </row>
    <row r="132" spans="1:28" ht="12.75">
      <c r="A132" s="51" t="s">
        <v>179</v>
      </c>
      <c r="B132" s="23" t="s">
        <v>180</v>
      </c>
      <c r="C132" s="24" t="s">
        <v>12</v>
      </c>
      <c r="D132" s="29">
        <v>258000</v>
      </c>
      <c r="E132" s="48">
        <v>2020</v>
      </c>
      <c r="F132" s="26" t="s">
        <v>115</v>
      </c>
      <c r="G132" s="27">
        <f>Q132*(1+'[1]Growth &amp; Demand'!$F$31)^9</f>
        <v>373619.19178227143</v>
      </c>
      <c r="H132" s="28">
        <f t="shared" si="28"/>
      </c>
      <c r="I132" s="28">
        <f t="shared" si="24"/>
      </c>
      <c r="J132" s="28">
        <f t="shared" si="27"/>
      </c>
      <c r="K132" s="28">
        <f t="shared" si="21"/>
      </c>
      <c r="L132" s="28">
        <f t="shared" si="25"/>
      </c>
      <c r="M132" s="28">
        <f t="shared" si="25"/>
      </c>
      <c r="N132" s="28">
        <f t="shared" si="25"/>
      </c>
      <c r="O132" s="28">
        <f t="shared" si="25"/>
      </c>
      <c r="P132" s="28">
        <f t="shared" si="25"/>
      </c>
      <c r="Q132" s="28">
        <f t="shared" si="25"/>
        <v>258000</v>
      </c>
      <c r="R132" s="28">
        <f t="shared" si="25"/>
      </c>
      <c r="S132" s="28">
        <f t="shared" si="25"/>
      </c>
      <c r="T132" s="28">
        <f t="shared" si="25"/>
      </c>
      <c r="U132" s="28">
        <f t="shared" si="25"/>
      </c>
      <c r="V132" s="28">
        <f t="shared" si="26"/>
      </c>
      <c r="W132" s="28">
        <f t="shared" si="26"/>
      </c>
      <c r="X132" s="28">
        <f t="shared" si="26"/>
      </c>
      <c r="Y132" s="28">
        <f t="shared" si="26"/>
      </c>
      <c r="Z132" s="28">
        <f t="shared" si="26"/>
      </c>
      <c r="AA132" s="28">
        <f t="shared" si="26"/>
      </c>
      <c r="AB132" s="28">
        <f t="shared" si="26"/>
      </c>
    </row>
    <row r="133" spans="1:28" ht="12.75">
      <c r="A133" s="1" t="s">
        <v>181</v>
      </c>
      <c r="B133" s="23" t="s">
        <v>182</v>
      </c>
      <c r="C133" s="24" t="s">
        <v>12</v>
      </c>
      <c r="D133" s="29">
        <v>519000</v>
      </c>
      <c r="E133" s="48">
        <v>2020</v>
      </c>
      <c r="F133" s="26" t="s">
        <v>115</v>
      </c>
      <c r="G133" s="27">
        <f>Q133*(1+'[1]Growth &amp; Demand'!$F$31)^9</f>
        <v>751582.7927713135</v>
      </c>
      <c r="H133" s="28">
        <f t="shared" si="28"/>
      </c>
      <c r="I133" s="28">
        <f t="shared" si="24"/>
      </c>
      <c r="J133" s="28">
        <f t="shared" si="27"/>
      </c>
      <c r="K133" s="28">
        <f t="shared" si="21"/>
      </c>
      <c r="L133" s="28">
        <f t="shared" si="25"/>
      </c>
      <c r="M133" s="28">
        <f t="shared" si="25"/>
      </c>
      <c r="N133" s="28">
        <f t="shared" si="25"/>
      </c>
      <c r="O133" s="28">
        <f t="shared" si="25"/>
      </c>
      <c r="P133" s="28">
        <f t="shared" si="25"/>
      </c>
      <c r="Q133" s="28">
        <f t="shared" si="25"/>
        <v>519000</v>
      </c>
      <c r="R133" s="28">
        <f t="shared" si="25"/>
      </c>
      <c r="S133" s="28">
        <f t="shared" si="25"/>
      </c>
      <c r="T133" s="28">
        <f t="shared" si="25"/>
      </c>
      <c r="U133" s="28">
        <f t="shared" si="25"/>
      </c>
      <c r="V133" s="28">
        <f t="shared" si="26"/>
      </c>
      <c r="W133" s="28">
        <f t="shared" si="26"/>
      </c>
      <c r="X133" s="28">
        <f t="shared" si="26"/>
      </c>
      <c r="Y133" s="28">
        <f t="shared" si="26"/>
      </c>
      <c r="Z133" s="28">
        <f t="shared" si="26"/>
      </c>
      <c r="AA133" s="28">
        <f t="shared" si="26"/>
      </c>
      <c r="AB133" s="28">
        <f t="shared" si="26"/>
      </c>
    </row>
    <row r="134" spans="1:28" ht="12.75">
      <c r="A134" s="1" t="s">
        <v>183</v>
      </c>
      <c r="B134" s="23" t="s">
        <v>176</v>
      </c>
      <c r="C134" s="24" t="s">
        <v>12</v>
      </c>
      <c r="D134" s="29">
        <v>63000</v>
      </c>
      <c r="E134" s="48">
        <v>2020</v>
      </c>
      <c r="F134" s="26" t="s">
        <v>115</v>
      </c>
      <c r="G134" s="27">
        <f>Q134*(1+'[1]Growth &amp; Demand'!$F$31)^9</f>
        <v>91232.59334218255</v>
      </c>
      <c r="H134" s="28">
        <f t="shared" si="28"/>
      </c>
      <c r="I134" s="28">
        <f t="shared" si="24"/>
      </c>
      <c r="J134" s="28">
        <f t="shared" si="27"/>
      </c>
      <c r="K134" s="28">
        <f t="shared" si="21"/>
      </c>
      <c r="L134" s="28">
        <f t="shared" si="25"/>
      </c>
      <c r="M134" s="28">
        <f t="shared" si="25"/>
      </c>
      <c r="N134" s="28">
        <f t="shared" si="25"/>
      </c>
      <c r="O134" s="28">
        <f t="shared" si="25"/>
      </c>
      <c r="P134" s="28">
        <f t="shared" si="25"/>
      </c>
      <c r="Q134" s="28">
        <f t="shared" si="25"/>
        <v>63000</v>
      </c>
      <c r="R134" s="28">
        <f t="shared" si="25"/>
      </c>
      <c r="S134" s="28">
        <f t="shared" si="25"/>
      </c>
      <c r="T134" s="28">
        <f t="shared" si="25"/>
      </c>
      <c r="U134" s="28">
        <f t="shared" si="25"/>
      </c>
      <c r="V134" s="28">
        <f t="shared" si="26"/>
      </c>
      <c r="W134" s="28">
        <f t="shared" si="26"/>
      </c>
      <c r="X134" s="28">
        <f t="shared" si="26"/>
      </c>
      <c r="Y134" s="28">
        <f t="shared" si="26"/>
      </c>
      <c r="Z134" s="28">
        <f t="shared" si="26"/>
      </c>
      <c r="AA134" s="28">
        <f t="shared" si="26"/>
      </c>
      <c r="AB134" s="28">
        <f t="shared" si="26"/>
      </c>
    </row>
    <row r="135" spans="1:28" ht="12.75">
      <c r="A135" s="1" t="s">
        <v>184</v>
      </c>
      <c r="B135" s="23" t="s">
        <v>178</v>
      </c>
      <c r="C135" s="24" t="s">
        <v>12</v>
      </c>
      <c r="D135" s="29">
        <v>126000</v>
      </c>
      <c r="E135" s="48">
        <v>2020</v>
      </c>
      <c r="F135" s="26" t="s">
        <v>115</v>
      </c>
      <c r="G135" s="27">
        <f>Q135*(1+'[1]Growth &amp; Demand'!$F$31)^9</f>
        <v>182465.1866843651</v>
      </c>
      <c r="H135" s="28">
        <f t="shared" si="28"/>
      </c>
      <c r="I135" s="28">
        <f t="shared" si="24"/>
      </c>
      <c r="J135" s="28">
        <f t="shared" si="27"/>
      </c>
      <c r="K135" s="28">
        <f t="shared" si="21"/>
      </c>
      <c r="L135" s="28">
        <f aca="true" t="shared" si="29" ref="L135:U144">IF($E135=YEAR+L$2,$D135,"")</f>
      </c>
      <c r="M135" s="28">
        <f t="shared" si="29"/>
      </c>
      <c r="N135" s="28">
        <f t="shared" si="29"/>
      </c>
      <c r="O135" s="28">
        <f t="shared" si="29"/>
      </c>
      <c r="P135" s="28">
        <f t="shared" si="29"/>
      </c>
      <c r="Q135" s="28">
        <f t="shared" si="29"/>
        <v>126000</v>
      </c>
      <c r="R135" s="28">
        <f t="shared" si="29"/>
      </c>
      <c r="S135" s="28">
        <f t="shared" si="29"/>
      </c>
      <c r="T135" s="28">
        <f t="shared" si="29"/>
      </c>
      <c r="U135" s="28">
        <f t="shared" si="29"/>
      </c>
      <c r="V135" s="28">
        <f aca="true" t="shared" si="30" ref="V135:AB144">IF($E135=YEAR+V$2,$D135,"")</f>
      </c>
      <c r="W135" s="28">
        <f t="shared" si="30"/>
      </c>
      <c r="X135" s="28">
        <f t="shared" si="30"/>
      </c>
      <c r="Y135" s="28">
        <f t="shared" si="30"/>
      </c>
      <c r="Z135" s="28">
        <f t="shared" si="30"/>
      </c>
      <c r="AA135" s="28">
        <f t="shared" si="30"/>
      </c>
      <c r="AB135" s="28">
        <f t="shared" si="30"/>
      </c>
    </row>
    <row r="136" spans="1:28" ht="12.75">
      <c r="A136" s="1" t="s">
        <v>185</v>
      </c>
      <c r="B136" s="23" t="s">
        <v>186</v>
      </c>
      <c r="C136" s="24" t="s">
        <v>12</v>
      </c>
      <c r="D136" s="29">
        <v>374000</v>
      </c>
      <c r="E136" s="48">
        <v>2020</v>
      </c>
      <c r="F136" s="26" t="s">
        <v>115</v>
      </c>
      <c r="G136" s="27">
        <f>Q136*(1+'[1]Growth &amp; Demand'!$F$31)^9</f>
        <v>541603.0144440678</v>
      </c>
      <c r="H136" s="28">
        <f t="shared" si="28"/>
      </c>
      <c r="I136" s="28">
        <f t="shared" si="24"/>
      </c>
      <c r="J136" s="28">
        <f t="shared" si="27"/>
      </c>
      <c r="K136" s="28">
        <f t="shared" si="21"/>
      </c>
      <c r="L136" s="28">
        <f t="shared" si="29"/>
      </c>
      <c r="M136" s="28">
        <f t="shared" si="29"/>
      </c>
      <c r="N136" s="28">
        <f t="shared" si="29"/>
      </c>
      <c r="O136" s="28">
        <f t="shared" si="29"/>
      </c>
      <c r="P136" s="28">
        <f t="shared" si="29"/>
      </c>
      <c r="Q136" s="28">
        <f t="shared" si="29"/>
        <v>374000</v>
      </c>
      <c r="R136" s="28">
        <f t="shared" si="29"/>
      </c>
      <c r="S136" s="28">
        <f t="shared" si="29"/>
      </c>
      <c r="T136" s="28">
        <f t="shared" si="29"/>
      </c>
      <c r="U136" s="28">
        <f t="shared" si="29"/>
      </c>
      <c r="V136" s="28">
        <f t="shared" si="30"/>
      </c>
      <c r="W136" s="28">
        <f t="shared" si="30"/>
      </c>
      <c r="X136" s="28">
        <f t="shared" si="30"/>
      </c>
      <c r="Y136" s="28">
        <f t="shared" si="30"/>
      </c>
      <c r="Z136" s="28">
        <f t="shared" si="30"/>
      </c>
      <c r="AA136" s="28">
        <f t="shared" si="30"/>
      </c>
      <c r="AB136" s="28">
        <f t="shared" si="30"/>
      </c>
    </row>
    <row r="137" spans="1:28" ht="12.75">
      <c r="A137" s="1" t="s">
        <v>187</v>
      </c>
      <c r="B137" s="23" t="s">
        <v>188</v>
      </c>
      <c r="C137" s="24" t="s">
        <v>12</v>
      </c>
      <c r="D137" s="29">
        <v>523000</v>
      </c>
      <c r="E137" s="48">
        <v>2020</v>
      </c>
      <c r="F137" s="26" t="s">
        <v>115</v>
      </c>
      <c r="G137" s="27">
        <f>Q137*(1+'[1]Growth &amp; Demand'!$F$31)^9</f>
        <v>757375.3383803408</v>
      </c>
      <c r="H137" s="28">
        <f t="shared" si="28"/>
      </c>
      <c r="I137" s="28">
        <f t="shared" si="24"/>
      </c>
      <c r="J137" s="28">
        <f t="shared" si="27"/>
      </c>
      <c r="K137" s="28">
        <f t="shared" si="21"/>
      </c>
      <c r="L137" s="28">
        <f t="shared" si="29"/>
      </c>
      <c r="M137" s="28">
        <f t="shared" si="29"/>
      </c>
      <c r="N137" s="28">
        <f t="shared" si="29"/>
      </c>
      <c r="O137" s="28">
        <f t="shared" si="29"/>
      </c>
      <c r="P137" s="28">
        <f t="shared" si="29"/>
      </c>
      <c r="Q137" s="28">
        <f t="shared" si="29"/>
        <v>523000</v>
      </c>
      <c r="R137" s="28">
        <f t="shared" si="29"/>
      </c>
      <c r="S137" s="28">
        <f t="shared" si="29"/>
      </c>
      <c r="T137" s="28">
        <f t="shared" si="29"/>
      </c>
      <c r="U137" s="28">
        <f t="shared" si="29"/>
      </c>
      <c r="V137" s="28">
        <f t="shared" si="30"/>
      </c>
      <c r="W137" s="28">
        <f t="shared" si="30"/>
      </c>
      <c r="X137" s="28">
        <f t="shared" si="30"/>
      </c>
      <c r="Y137" s="28">
        <f t="shared" si="30"/>
      </c>
      <c r="Z137" s="28">
        <f t="shared" si="30"/>
      </c>
      <c r="AA137" s="28">
        <f t="shared" si="30"/>
      </c>
      <c r="AB137" s="28">
        <f t="shared" si="30"/>
      </c>
    </row>
    <row r="138" spans="1:28" ht="12.75">
      <c r="A138" s="33" t="s">
        <v>189</v>
      </c>
      <c r="B138" s="23" t="s">
        <v>190</v>
      </c>
      <c r="C138" s="24" t="s">
        <v>12</v>
      </c>
      <c r="D138" s="29">
        <v>350000</v>
      </c>
      <c r="E138" s="48">
        <v>2020</v>
      </c>
      <c r="F138" s="26" t="s">
        <v>115</v>
      </c>
      <c r="G138" s="27">
        <f>Q138*(1+'[1]Growth &amp; Demand'!$F$31)^9</f>
        <v>506847.7407899031</v>
      </c>
      <c r="H138" s="28">
        <f t="shared" si="28"/>
      </c>
      <c r="I138" s="28">
        <f t="shared" si="24"/>
      </c>
      <c r="J138" s="28">
        <f t="shared" si="27"/>
      </c>
      <c r="K138" s="28">
        <f t="shared" si="21"/>
      </c>
      <c r="L138" s="28">
        <f t="shared" si="29"/>
      </c>
      <c r="M138" s="28">
        <f t="shared" si="29"/>
      </c>
      <c r="N138" s="28">
        <f t="shared" si="29"/>
      </c>
      <c r="O138" s="28">
        <f t="shared" si="29"/>
      </c>
      <c r="P138" s="28">
        <f t="shared" si="29"/>
      </c>
      <c r="Q138" s="28">
        <f t="shared" si="29"/>
        <v>350000</v>
      </c>
      <c r="R138" s="28">
        <f t="shared" si="29"/>
      </c>
      <c r="S138" s="28">
        <f t="shared" si="29"/>
      </c>
      <c r="T138" s="28">
        <f t="shared" si="29"/>
      </c>
      <c r="U138" s="28">
        <f t="shared" si="29"/>
      </c>
      <c r="V138" s="28">
        <f t="shared" si="30"/>
      </c>
      <c r="W138" s="28">
        <f t="shared" si="30"/>
      </c>
      <c r="X138" s="28">
        <f t="shared" si="30"/>
      </c>
      <c r="Y138" s="28">
        <f t="shared" si="30"/>
      </c>
      <c r="Z138" s="28">
        <f t="shared" si="30"/>
      </c>
      <c r="AA138" s="28">
        <f t="shared" si="30"/>
      </c>
      <c r="AB138" s="28">
        <f t="shared" si="30"/>
      </c>
    </row>
    <row r="139" spans="1:28" ht="12.75">
      <c r="A139" s="1" t="s">
        <v>191</v>
      </c>
      <c r="B139" s="23" t="s">
        <v>192</v>
      </c>
      <c r="C139" s="24" t="s">
        <v>12</v>
      </c>
      <c r="D139" s="29">
        <v>323000</v>
      </c>
      <c r="E139" s="48">
        <v>2020</v>
      </c>
      <c r="F139" s="26" t="s">
        <v>115</v>
      </c>
      <c r="G139" s="27">
        <f>Q139*(1+'[1]Growth &amp; Demand'!$F$31)^9</f>
        <v>467748.0579289677</v>
      </c>
      <c r="H139" s="28">
        <f t="shared" si="28"/>
      </c>
      <c r="I139" s="28">
        <f t="shared" si="24"/>
      </c>
      <c r="J139" s="28">
        <f t="shared" si="27"/>
      </c>
      <c r="K139" s="28">
        <f aca="true" t="shared" si="31" ref="K139:K170">IF($E139=YEAR+K$2,$D139,"")</f>
      </c>
      <c r="L139" s="28">
        <f t="shared" si="29"/>
      </c>
      <c r="M139" s="28">
        <f t="shared" si="29"/>
      </c>
      <c r="N139" s="28">
        <f t="shared" si="29"/>
      </c>
      <c r="O139" s="28">
        <f t="shared" si="29"/>
      </c>
      <c r="P139" s="28">
        <f t="shared" si="29"/>
      </c>
      <c r="Q139" s="28">
        <f t="shared" si="29"/>
        <v>323000</v>
      </c>
      <c r="R139" s="28">
        <f t="shared" si="29"/>
      </c>
      <c r="S139" s="28">
        <f t="shared" si="29"/>
      </c>
      <c r="T139" s="28">
        <f t="shared" si="29"/>
      </c>
      <c r="U139" s="28">
        <f t="shared" si="29"/>
      </c>
      <c r="V139" s="28">
        <f t="shared" si="30"/>
      </c>
      <c r="W139" s="28">
        <f t="shared" si="30"/>
      </c>
      <c r="X139" s="28">
        <f t="shared" si="30"/>
      </c>
      <c r="Y139" s="28">
        <f t="shared" si="30"/>
      </c>
      <c r="Z139" s="28">
        <f t="shared" si="30"/>
      </c>
      <c r="AA139" s="28">
        <f t="shared" si="30"/>
      </c>
      <c r="AB139" s="28">
        <f t="shared" si="30"/>
      </c>
    </row>
    <row r="140" spans="1:28" ht="12.75">
      <c r="A140" s="1" t="s">
        <v>193</v>
      </c>
      <c r="B140" s="23" t="s">
        <v>194</v>
      </c>
      <c r="C140" s="38" t="s">
        <v>12</v>
      </c>
      <c r="D140" s="56">
        <v>0</v>
      </c>
      <c r="E140" s="54">
        <v>2020</v>
      </c>
      <c r="F140" s="40" t="s">
        <v>115</v>
      </c>
      <c r="G140" s="41">
        <f>Q140*(1+'[1]Growth &amp; Demand'!$F$31)^9</f>
        <v>0</v>
      </c>
      <c r="H140" s="28">
        <f t="shared" si="28"/>
      </c>
      <c r="I140" s="28">
        <f t="shared" si="24"/>
      </c>
      <c r="J140" s="28">
        <f t="shared" si="27"/>
      </c>
      <c r="K140" s="28">
        <f t="shared" si="31"/>
      </c>
      <c r="L140" s="28">
        <f t="shared" si="29"/>
      </c>
      <c r="M140" s="28">
        <f t="shared" si="29"/>
      </c>
      <c r="N140" s="28">
        <f t="shared" si="29"/>
      </c>
      <c r="O140" s="28">
        <f t="shared" si="29"/>
      </c>
      <c r="P140" s="28">
        <f t="shared" si="29"/>
      </c>
      <c r="Q140" s="28">
        <f t="shared" si="29"/>
        <v>0</v>
      </c>
      <c r="R140" s="28">
        <f t="shared" si="29"/>
      </c>
      <c r="S140" s="28">
        <f t="shared" si="29"/>
      </c>
      <c r="T140" s="28">
        <f t="shared" si="29"/>
      </c>
      <c r="U140" s="28">
        <f t="shared" si="29"/>
      </c>
      <c r="V140" s="28">
        <f t="shared" si="30"/>
      </c>
      <c r="W140" s="28">
        <f t="shared" si="30"/>
      </c>
      <c r="X140" s="28">
        <f t="shared" si="30"/>
      </c>
      <c r="Y140" s="28">
        <f t="shared" si="30"/>
      </c>
      <c r="Z140" s="28">
        <f t="shared" si="30"/>
      </c>
      <c r="AA140" s="28">
        <f t="shared" si="30"/>
      </c>
      <c r="AB140" s="28">
        <f t="shared" si="30"/>
      </c>
    </row>
    <row r="141" spans="1:28" ht="12.75">
      <c r="A141" s="33" t="s">
        <v>195</v>
      </c>
      <c r="B141" s="23" t="s">
        <v>196</v>
      </c>
      <c r="C141" s="24" t="s">
        <v>12</v>
      </c>
      <c r="D141" s="29">
        <v>131000</v>
      </c>
      <c r="E141" s="48">
        <v>2020</v>
      </c>
      <c r="F141" s="26" t="s">
        <v>115</v>
      </c>
      <c r="G141" s="27">
        <f>Q141*(1+'[1]Growth &amp; Demand'!$F$31)^9</f>
        <v>189705.86869564943</v>
      </c>
      <c r="H141" s="28">
        <f t="shared" si="28"/>
      </c>
      <c r="I141" s="28">
        <f t="shared" si="24"/>
      </c>
      <c r="J141" s="28">
        <f t="shared" si="27"/>
      </c>
      <c r="K141" s="28">
        <f t="shared" si="31"/>
      </c>
      <c r="L141" s="28">
        <f t="shared" si="29"/>
      </c>
      <c r="M141" s="28">
        <f t="shared" si="29"/>
      </c>
      <c r="N141" s="28">
        <f t="shared" si="29"/>
      </c>
      <c r="O141" s="28">
        <f t="shared" si="29"/>
      </c>
      <c r="P141" s="28">
        <f t="shared" si="29"/>
      </c>
      <c r="Q141" s="28">
        <f t="shared" si="29"/>
        <v>131000</v>
      </c>
      <c r="R141" s="28">
        <f t="shared" si="29"/>
      </c>
      <c r="S141" s="28">
        <f t="shared" si="29"/>
      </c>
      <c r="T141" s="28">
        <f t="shared" si="29"/>
      </c>
      <c r="U141" s="28">
        <f t="shared" si="29"/>
      </c>
      <c r="V141" s="28">
        <f t="shared" si="30"/>
      </c>
      <c r="W141" s="28">
        <f t="shared" si="30"/>
      </c>
      <c r="X141" s="28">
        <f t="shared" si="30"/>
      </c>
      <c r="Y141" s="28">
        <f t="shared" si="30"/>
      </c>
      <c r="Z141" s="28">
        <f t="shared" si="30"/>
      </c>
      <c r="AA141" s="28">
        <f t="shared" si="30"/>
      </c>
      <c r="AB141" s="28">
        <f t="shared" si="30"/>
      </c>
    </row>
    <row r="142" spans="1:28" ht="12.75">
      <c r="A142" s="1" t="s">
        <v>53</v>
      </c>
      <c r="B142" s="23" t="s">
        <v>54</v>
      </c>
      <c r="C142" s="24" t="s">
        <v>12</v>
      </c>
      <c r="D142" s="47">
        <v>8000000</v>
      </c>
      <c r="E142" s="48">
        <v>2020</v>
      </c>
      <c r="F142" s="26" t="s">
        <v>128</v>
      </c>
      <c r="G142" s="27">
        <f>Q142*(1+'[1]Growth &amp; Demand'!$F$31)^9</f>
        <v>11585091.218054928</v>
      </c>
      <c r="H142" s="28">
        <f t="shared" si="28"/>
      </c>
      <c r="I142" s="28">
        <f t="shared" si="24"/>
      </c>
      <c r="J142" s="28">
        <f t="shared" si="27"/>
      </c>
      <c r="K142" s="28">
        <f t="shared" si="31"/>
      </c>
      <c r="L142" s="28">
        <f t="shared" si="29"/>
      </c>
      <c r="M142" s="28">
        <f t="shared" si="29"/>
      </c>
      <c r="N142" s="28">
        <f t="shared" si="29"/>
      </c>
      <c r="O142" s="28">
        <f t="shared" si="29"/>
      </c>
      <c r="P142" s="28">
        <f t="shared" si="29"/>
      </c>
      <c r="Q142" s="28">
        <f t="shared" si="29"/>
        <v>8000000</v>
      </c>
      <c r="R142" s="28">
        <f t="shared" si="29"/>
      </c>
      <c r="S142" s="28">
        <f t="shared" si="29"/>
      </c>
      <c r="T142" s="28">
        <f t="shared" si="29"/>
      </c>
      <c r="U142" s="28">
        <f t="shared" si="29"/>
      </c>
      <c r="V142" s="28">
        <f t="shared" si="30"/>
      </c>
      <c r="W142" s="28">
        <f t="shared" si="30"/>
      </c>
      <c r="X142" s="28">
        <f t="shared" si="30"/>
      </c>
      <c r="Y142" s="28">
        <f t="shared" si="30"/>
      </c>
      <c r="Z142" s="28">
        <f t="shared" si="30"/>
      </c>
      <c r="AA142" s="28">
        <f t="shared" si="30"/>
      </c>
      <c r="AB142" s="28">
        <f t="shared" si="30"/>
      </c>
    </row>
    <row r="143" spans="1:28" ht="12.75">
      <c r="A143" s="33" t="s">
        <v>197</v>
      </c>
      <c r="B143" s="23" t="s">
        <v>198</v>
      </c>
      <c r="C143" s="24" t="s">
        <v>12</v>
      </c>
      <c r="D143" s="29">
        <v>240000</v>
      </c>
      <c r="E143" s="48">
        <v>2020</v>
      </c>
      <c r="F143" s="26" t="s">
        <v>115</v>
      </c>
      <c r="G143" s="27">
        <f>Q143*(1+'[1]Growth &amp; Demand'!$F$31)^9</f>
        <v>347552.7365416478</v>
      </c>
      <c r="H143" s="28">
        <f t="shared" si="28"/>
      </c>
      <c r="I143" s="28">
        <f t="shared" si="24"/>
      </c>
      <c r="J143" s="28">
        <f t="shared" si="27"/>
      </c>
      <c r="K143" s="28">
        <f t="shared" si="31"/>
      </c>
      <c r="L143" s="28">
        <f t="shared" si="29"/>
      </c>
      <c r="M143" s="28">
        <f t="shared" si="29"/>
      </c>
      <c r="N143" s="28">
        <f t="shared" si="29"/>
      </c>
      <c r="O143" s="28">
        <f t="shared" si="29"/>
      </c>
      <c r="P143" s="28">
        <f t="shared" si="29"/>
      </c>
      <c r="Q143" s="28">
        <f t="shared" si="29"/>
        <v>240000</v>
      </c>
      <c r="R143" s="28">
        <f t="shared" si="29"/>
      </c>
      <c r="S143" s="28">
        <f t="shared" si="29"/>
      </c>
      <c r="T143" s="28">
        <f t="shared" si="29"/>
      </c>
      <c r="U143" s="28">
        <f t="shared" si="29"/>
      </c>
      <c r="V143" s="28">
        <f t="shared" si="30"/>
      </c>
      <c r="W143" s="28">
        <f t="shared" si="30"/>
      </c>
      <c r="X143" s="28">
        <f t="shared" si="30"/>
      </c>
      <c r="Y143" s="28">
        <f t="shared" si="30"/>
      </c>
      <c r="Z143" s="28">
        <f t="shared" si="30"/>
      </c>
      <c r="AA143" s="28">
        <f t="shared" si="30"/>
      </c>
      <c r="AB143" s="28">
        <f t="shared" si="30"/>
      </c>
    </row>
    <row r="144" spans="1:28" ht="12.75">
      <c r="A144" s="1" t="s">
        <v>199</v>
      </c>
      <c r="B144" s="23" t="s">
        <v>200</v>
      </c>
      <c r="C144" s="24" t="s">
        <v>12</v>
      </c>
      <c r="D144" s="29">
        <v>830000</v>
      </c>
      <c r="E144" s="48">
        <v>2020</v>
      </c>
      <c r="F144" s="26" t="s">
        <v>115</v>
      </c>
      <c r="G144" s="27">
        <f>Q144*(1+'[1]Growth &amp; Demand'!$F$31)^9</f>
        <v>1201953.2138731987</v>
      </c>
      <c r="H144" s="28">
        <f t="shared" si="28"/>
      </c>
      <c r="I144" s="28">
        <f t="shared" si="24"/>
      </c>
      <c r="J144" s="28">
        <f t="shared" si="27"/>
      </c>
      <c r="K144" s="28">
        <f t="shared" si="31"/>
      </c>
      <c r="L144" s="28">
        <f t="shared" si="29"/>
      </c>
      <c r="M144" s="28">
        <f t="shared" si="29"/>
      </c>
      <c r="N144" s="28">
        <f t="shared" si="29"/>
      </c>
      <c r="O144" s="28">
        <f t="shared" si="29"/>
      </c>
      <c r="P144" s="28">
        <f t="shared" si="29"/>
      </c>
      <c r="Q144" s="28">
        <f t="shared" si="29"/>
        <v>830000</v>
      </c>
      <c r="R144" s="28">
        <f t="shared" si="29"/>
      </c>
      <c r="S144" s="28">
        <f t="shared" si="29"/>
      </c>
      <c r="T144" s="28">
        <f t="shared" si="29"/>
      </c>
      <c r="U144" s="28">
        <f t="shared" si="29"/>
      </c>
      <c r="V144" s="28">
        <f t="shared" si="30"/>
      </c>
      <c r="W144" s="28">
        <f t="shared" si="30"/>
      </c>
      <c r="X144" s="28">
        <f t="shared" si="30"/>
      </c>
      <c r="Y144" s="28">
        <f t="shared" si="30"/>
      </c>
      <c r="Z144" s="28">
        <f t="shared" si="30"/>
      </c>
      <c r="AA144" s="28">
        <f t="shared" si="30"/>
      </c>
      <c r="AB144" s="28">
        <f t="shared" si="30"/>
      </c>
    </row>
    <row r="145" spans="1:28" ht="12.75">
      <c r="A145" s="1" t="s">
        <v>201</v>
      </c>
      <c r="B145" s="23" t="s">
        <v>202</v>
      </c>
      <c r="C145" s="24" t="s">
        <v>12</v>
      </c>
      <c r="D145" s="29">
        <v>648000</v>
      </c>
      <c r="E145" s="48">
        <v>2020</v>
      </c>
      <c r="F145" s="26" t="s">
        <v>115</v>
      </c>
      <c r="G145" s="27">
        <f>Q145*(1+'[1]Growth &amp; Demand'!$F$31)^9</f>
        <v>938392.3886624491</v>
      </c>
      <c r="H145" s="28">
        <f t="shared" si="28"/>
      </c>
      <c r="I145" s="28">
        <f t="shared" si="24"/>
      </c>
      <c r="J145" s="28">
        <f t="shared" si="27"/>
      </c>
      <c r="K145" s="28">
        <f t="shared" si="31"/>
      </c>
      <c r="L145" s="28">
        <f aca="true" t="shared" si="32" ref="L145:U154">IF($E145=YEAR+L$2,$D145,"")</f>
      </c>
      <c r="M145" s="28">
        <f t="shared" si="32"/>
      </c>
      <c r="N145" s="28">
        <f t="shared" si="32"/>
      </c>
      <c r="O145" s="28">
        <f t="shared" si="32"/>
      </c>
      <c r="P145" s="28">
        <f t="shared" si="32"/>
      </c>
      <c r="Q145" s="28">
        <f t="shared" si="32"/>
        <v>648000</v>
      </c>
      <c r="R145" s="28">
        <f t="shared" si="32"/>
      </c>
      <c r="S145" s="28">
        <f t="shared" si="32"/>
      </c>
      <c r="T145" s="28">
        <f t="shared" si="32"/>
      </c>
      <c r="U145" s="28">
        <f t="shared" si="32"/>
      </c>
      <c r="V145" s="28">
        <f aca="true" t="shared" si="33" ref="V145:AB154">IF($E145=YEAR+V$2,$D145,"")</f>
      </c>
      <c r="W145" s="28">
        <f t="shared" si="33"/>
      </c>
      <c r="X145" s="28">
        <f t="shared" si="33"/>
      </c>
      <c r="Y145" s="28">
        <f t="shared" si="33"/>
      </c>
      <c r="Z145" s="28">
        <f t="shared" si="33"/>
      </c>
      <c r="AA145" s="28">
        <f t="shared" si="33"/>
      </c>
      <c r="AB145" s="28">
        <f t="shared" si="33"/>
      </c>
    </row>
    <row r="146" spans="1:28" ht="12.75">
      <c r="A146" s="1" t="s">
        <v>203</v>
      </c>
      <c r="B146" s="23" t="s">
        <v>204</v>
      </c>
      <c r="C146" s="24" t="s">
        <v>12</v>
      </c>
      <c r="D146" s="29">
        <v>456000</v>
      </c>
      <c r="E146" s="48">
        <v>2020</v>
      </c>
      <c r="F146" s="26" t="s">
        <v>115</v>
      </c>
      <c r="G146" s="27">
        <f>Q146*(1+'[1]Growth &amp; Demand'!$F$31)^9</f>
        <v>660350.1994291309</v>
      </c>
      <c r="H146" s="28">
        <f t="shared" si="28"/>
      </c>
      <c r="I146" s="28">
        <f t="shared" si="24"/>
      </c>
      <c r="J146" s="28">
        <f t="shared" si="27"/>
      </c>
      <c r="K146" s="28">
        <f t="shared" si="31"/>
      </c>
      <c r="L146" s="28">
        <f t="shared" si="32"/>
      </c>
      <c r="M146" s="28">
        <f t="shared" si="32"/>
      </c>
      <c r="N146" s="28">
        <f t="shared" si="32"/>
      </c>
      <c r="O146" s="28">
        <f t="shared" si="32"/>
      </c>
      <c r="P146" s="28">
        <f t="shared" si="32"/>
      </c>
      <c r="Q146" s="28">
        <f t="shared" si="32"/>
        <v>456000</v>
      </c>
      <c r="R146" s="28">
        <f t="shared" si="32"/>
      </c>
      <c r="S146" s="28">
        <f t="shared" si="32"/>
      </c>
      <c r="T146" s="28">
        <f t="shared" si="32"/>
      </c>
      <c r="U146" s="28">
        <f t="shared" si="32"/>
      </c>
      <c r="V146" s="28">
        <f t="shared" si="33"/>
      </c>
      <c r="W146" s="28">
        <f t="shared" si="33"/>
      </c>
      <c r="X146" s="28">
        <f t="shared" si="33"/>
      </c>
      <c r="Y146" s="28">
        <f t="shared" si="33"/>
      </c>
      <c r="Z146" s="28">
        <f t="shared" si="33"/>
      </c>
      <c r="AA146" s="28">
        <f t="shared" si="33"/>
      </c>
      <c r="AB146" s="28">
        <f t="shared" si="33"/>
      </c>
    </row>
    <row r="147" spans="1:28" ht="12.75">
      <c r="A147" s="1" t="s">
        <v>205</v>
      </c>
      <c r="B147" s="23" t="s">
        <v>206</v>
      </c>
      <c r="C147" s="24" t="s">
        <v>12</v>
      </c>
      <c r="D147" s="29">
        <v>36000</v>
      </c>
      <c r="E147" s="48">
        <v>2020</v>
      </c>
      <c r="F147" s="26" t="s">
        <v>115</v>
      </c>
      <c r="G147" s="27">
        <f>Q147*(1+'[1]Growth &amp; Demand'!$F$31)^9</f>
        <v>52132.91048124717</v>
      </c>
      <c r="H147" s="28">
        <f t="shared" si="28"/>
      </c>
      <c r="I147" s="28">
        <f t="shared" si="24"/>
      </c>
      <c r="J147" s="28">
        <f t="shared" si="27"/>
      </c>
      <c r="K147" s="28">
        <f t="shared" si="31"/>
      </c>
      <c r="L147" s="28">
        <f t="shared" si="32"/>
      </c>
      <c r="M147" s="28">
        <f t="shared" si="32"/>
      </c>
      <c r="N147" s="28">
        <f t="shared" si="32"/>
      </c>
      <c r="O147" s="28">
        <f t="shared" si="32"/>
      </c>
      <c r="P147" s="28">
        <f t="shared" si="32"/>
      </c>
      <c r="Q147" s="28">
        <f t="shared" si="32"/>
        <v>36000</v>
      </c>
      <c r="R147" s="28">
        <f t="shared" si="32"/>
      </c>
      <c r="S147" s="28">
        <f t="shared" si="32"/>
      </c>
      <c r="T147" s="28">
        <f t="shared" si="32"/>
      </c>
      <c r="U147" s="28">
        <f t="shared" si="32"/>
      </c>
      <c r="V147" s="28">
        <f t="shared" si="33"/>
      </c>
      <c r="W147" s="28">
        <f t="shared" si="33"/>
      </c>
      <c r="X147" s="28">
        <f t="shared" si="33"/>
      </c>
      <c r="Y147" s="28">
        <f t="shared" si="33"/>
      </c>
      <c r="Z147" s="28">
        <f t="shared" si="33"/>
      </c>
      <c r="AA147" s="28">
        <f t="shared" si="33"/>
      </c>
      <c r="AB147" s="28">
        <f t="shared" si="33"/>
      </c>
    </row>
    <row r="148" spans="1:28" ht="12.75">
      <c r="A148" s="1" t="s">
        <v>207</v>
      </c>
      <c r="B148" s="23" t="s">
        <v>208</v>
      </c>
      <c r="C148" s="24" t="s">
        <v>12</v>
      </c>
      <c r="D148" s="29">
        <v>189000</v>
      </c>
      <c r="E148" s="48">
        <v>2020</v>
      </c>
      <c r="F148" s="26" t="s">
        <v>115</v>
      </c>
      <c r="G148" s="27">
        <f>Q148*(1+'[1]Growth &amp; Demand'!$F$31)^9</f>
        <v>273697.78002654767</v>
      </c>
      <c r="H148" s="28">
        <f t="shared" si="28"/>
      </c>
      <c r="I148" s="28">
        <f aca="true" t="shared" si="34" ref="I148:I179">IF($E148=YEAR+I$2,$D148,"")</f>
      </c>
      <c r="J148" s="28">
        <f t="shared" si="27"/>
      </c>
      <c r="K148" s="28">
        <f t="shared" si="31"/>
      </c>
      <c r="L148" s="28">
        <f t="shared" si="32"/>
      </c>
      <c r="M148" s="28">
        <f t="shared" si="32"/>
      </c>
      <c r="N148" s="28">
        <f t="shared" si="32"/>
      </c>
      <c r="O148" s="28">
        <f t="shared" si="32"/>
      </c>
      <c r="P148" s="28">
        <f t="shared" si="32"/>
      </c>
      <c r="Q148" s="28">
        <f t="shared" si="32"/>
        <v>189000</v>
      </c>
      <c r="R148" s="28">
        <f t="shared" si="32"/>
      </c>
      <c r="S148" s="28">
        <f t="shared" si="32"/>
      </c>
      <c r="T148" s="28">
        <f t="shared" si="32"/>
      </c>
      <c r="U148" s="28">
        <f t="shared" si="32"/>
      </c>
      <c r="V148" s="28">
        <f t="shared" si="33"/>
      </c>
      <c r="W148" s="28">
        <f t="shared" si="33"/>
      </c>
      <c r="X148" s="28">
        <f t="shared" si="33"/>
      </c>
      <c r="Y148" s="28">
        <f t="shared" si="33"/>
      </c>
      <c r="Z148" s="28">
        <f t="shared" si="33"/>
      </c>
      <c r="AA148" s="28">
        <f t="shared" si="33"/>
      </c>
      <c r="AB148" s="28">
        <f t="shared" si="33"/>
      </c>
    </row>
    <row r="149" spans="1:28" ht="12.75">
      <c r="A149" s="1" t="s">
        <v>209</v>
      </c>
      <c r="B149" s="23" t="s">
        <v>210</v>
      </c>
      <c r="C149" s="24" t="s">
        <v>12</v>
      </c>
      <c r="D149" s="29">
        <v>66000</v>
      </c>
      <c r="E149" s="48">
        <v>2020</v>
      </c>
      <c r="F149" s="26" t="s">
        <v>115</v>
      </c>
      <c r="G149" s="27">
        <f>Q149*(1+'[1]Growth &amp; Demand'!$F$31)^9</f>
        <v>95577.00254895315</v>
      </c>
      <c r="H149" s="28">
        <f t="shared" si="28"/>
      </c>
      <c r="I149" s="28">
        <f t="shared" si="34"/>
      </c>
      <c r="J149" s="28">
        <f t="shared" si="27"/>
      </c>
      <c r="K149" s="28">
        <f t="shared" si="31"/>
      </c>
      <c r="L149" s="28">
        <f t="shared" si="32"/>
      </c>
      <c r="M149" s="28">
        <f t="shared" si="32"/>
      </c>
      <c r="N149" s="28">
        <f t="shared" si="32"/>
      </c>
      <c r="O149" s="28">
        <f t="shared" si="32"/>
      </c>
      <c r="P149" s="28">
        <f t="shared" si="32"/>
      </c>
      <c r="Q149" s="28">
        <f t="shared" si="32"/>
        <v>66000</v>
      </c>
      <c r="R149" s="28">
        <f t="shared" si="32"/>
      </c>
      <c r="S149" s="28">
        <f t="shared" si="32"/>
      </c>
      <c r="T149" s="28">
        <f t="shared" si="32"/>
      </c>
      <c r="U149" s="28">
        <f t="shared" si="32"/>
      </c>
      <c r="V149" s="28">
        <f t="shared" si="33"/>
      </c>
      <c r="W149" s="28">
        <f t="shared" si="33"/>
      </c>
      <c r="X149" s="28">
        <f t="shared" si="33"/>
      </c>
      <c r="Y149" s="28">
        <f t="shared" si="33"/>
      </c>
      <c r="Z149" s="28">
        <f t="shared" si="33"/>
      </c>
      <c r="AA149" s="28">
        <f t="shared" si="33"/>
      </c>
      <c r="AB149" s="28">
        <f t="shared" si="33"/>
      </c>
    </row>
    <row r="150" spans="1:28" ht="12.75">
      <c r="A150" s="1" t="s">
        <v>211</v>
      </c>
      <c r="B150" s="23" t="s">
        <v>212</v>
      </c>
      <c r="C150" s="24" t="s">
        <v>12</v>
      </c>
      <c r="D150" s="29">
        <v>210000</v>
      </c>
      <c r="E150" s="48">
        <v>2020</v>
      </c>
      <c r="F150" s="26" t="s">
        <v>115</v>
      </c>
      <c r="G150" s="27">
        <f>Q150*(1+'[1]Growth &amp; Demand'!$F$31)^9</f>
        <v>304108.6444739418</v>
      </c>
      <c r="H150" s="28">
        <f t="shared" si="28"/>
      </c>
      <c r="I150" s="28">
        <f t="shared" si="34"/>
      </c>
      <c r="J150" s="28">
        <f t="shared" si="27"/>
      </c>
      <c r="K150" s="28">
        <f t="shared" si="31"/>
      </c>
      <c r="L150" s="28">
        <f t="shared" si="32"/>
      </c>
      <c r="M150" s="28">
        <f t="shared" si="32"/>
      </c>
      <c r="N150" s="28">
        <f t="shared" si="32"/>
      </c>
      <c r="O150" s="28">
        <f t="shared" si="32"/>
      </c>
      <c r="P150" s="28">
        <f t="shared" si="32"/>
      </c>
      <c r="Q150" s="28">
        <f t="shared" si="32"/>
        <v>210000</v>
      </c>
      <c r="R150" s="28">
        <f t="shared" si="32"/>
      </c>
      <c r="S150" s="28">
        <f t="shared" si="32"/>
      </c>
      <c r="T150" s="28">
        <f t="shared" si="32"/>
      </c>
      <c r="U150" s="28">
        <f t="shared" si="32"/>
      </c>
      <c r="V150" s="28">
        <f t="shared" si="33"/>
      </c>
      <c r="W150" s="28">
        <f t="shared" si="33"/>
      </c>
      <c r="X150" s="28">
        <f t="shared" si="33"/>
      </c>
      <c r="Y150" s="28">
        <f t="shared" si="33"/>
      </c>
      <c r="Z150" s="28">
        <f t="shared" si="33"/>
      </c>
      <c r="AA150" s="28">
        <f t="shared" si="33"/>
      </c>
      <c r="AB150" s="28">
        <f t="shared" si="33"/>
      </c>
    </row>
    <row r="151" spans="1:28" ht="12.75">
      <c r="A151" s="1" t="s">
        <v>213</v>
      </c>
      <c r="B151" s="23" t="s">
        <v>214</v>
      </c>
      <c r="C151" s="38" t="s">
        <v>12</v>
      </c>
      <c r="D151" s="56">
        <v>0</v>
      </c>
      <c r="E151" s="54">
        <v>2020</v>
      </c>
      <c r="F151" s="40" t="s">
        <v>128</v>
      </c>
      <c r="G151" s="41">
        <f>Q151*(1+'[1]Growth &amp; Demand'!$F$31)^9</f>
        <v>0</v>
      </c>
      <c r="H151" s="28">
        <f t="shared" si="28"/>
      </c>
      <c r="I151" s="28">
        <f t="shared" si="34"/>
      </c>
      <c r="J151" s="28">
        <f t="shared" si="27"/>
      </c>
      <c r="K151" s="28">
        <f t="shared" si="31"/>
      </c>
      <c r="L151" s="28">
        <f t="shared" si="32"/>
      </c>
      <c r="M151" s="28">
        <f t="shared" si="32"/>
      </c>
      <c r="N151" s="28">
        <f t="shared" si="32"/>
      </c>
      <c r="O151" s="28">
        <f t="shared" si="32"/>
      </c>
      <c r="P151" s="28">
        <f t="shared" si="32"/>
      </c>
      <c r="Q151" s="28">
        <f t="shared" si="32"/>
        <v>0</v>
      </c>
      <c r="R151" s="28">
        <f t="shared" si="32"/>
      </c>
      <c r="S151" s="28">
        <f t="shared" si="32"/>
      </c>
      <c r="T151" s="28">
        <f t="shared" si="32"/>
      </c>
      <c r="U151" s="28">
        <f t="shared" si="32"/>
      </c>
      <c r="V151" s="28">
        <f t="shared" si="33"/>
      </c>
      <c r="W151" s="28">
        <f t="shared" si="33"/>
      </c>
      <c r="X151" s="28">
        <f t="shared" si="33"/>
      </c>
      <c r="Y151" s="28">
        <f t="shared" si="33"/>
      </c>
      <c r="Z151" s="28">
        <f t="shared" si="33"/>
      </c>
      <c r="AA151" s="28">
        <f t="shared" si="33"/>
      </c>
      <c r="AB151" s="28">
        <f t="shared" si="33"/>
      </c>
    </row>
    <row r="152" spans="1:28" ht="12.75">
      <c r="A152" s="1" t="s">
        <v>215</v>
      </c>
      <c r="B152" s="23" t="s">
        <v>216</v>
      </c>
      <c r="C152" s="24" t="s">
        <v>12</v>
      </c>
      <c r="D152" s="29">
        <v>838000</v>
      </c>
      <c r="E152" s="48">
        <v>2020</v>
      </c>
      <c r="F152" s="26" t="s">
        <v>115</v>
      </c>
      <c r="G152" s="27">
        <f>Q152*(1+'[1]Growth &amp; Demand'!$F$31)^9</f>
        <v>1213538.3050912537</v>
      </c>
      <c r="H152" s="28">
        <f t="shared" si="28"/>
      </c>
      <c r="I152" s="28">
        <f t="shared" si="34"/>
      </c>
      <c r="J152" s="28">
        <f t="shared" si="27"/>
      </c>
      <c r="K152" s="28">
        <f t="shared" si="31"/>
      </c>
      <c r="L152" s="28">
        <f t="shared" si="32"/>
      </c>
      <c r="M152" s="28">
        <f t="shared" si="32"/>
      </c>
      <c r="N152" s="28">
        <f t="shared" si="32"/>
      </c>
      <c r="O152" s="28">
        <f t="shared" si="32"/>
      </c>
      <c r="P152" s="28">
        <f t="shared" si="32"/>
      </c>
      <c r="Q152" s="28">
        <f t="shared" si="32"/>
        <v>838000</v>
      </c>
      <c r="R152" s="28">
        <f t="shared" si="32"/>
      </c>
      <c r="S152" s="28">
        <f t="shared" si="32"/>
      </c>
      <c r="T152" s="28">
        <f t="shared" si="32"/>
      </c>
      <c r="U152" s="28">
        <f t="shared" si="32"/>
      </c>
      <c r="V152" s="28">
        <f t="shared" si="33"/>
      </c>
      <c r="W152" s="28">
        <f t="shared" si="33"/>
      </c>
      <c r="X152" s="28">
        <f t="shared" si="33"/>
      </c>
      <c r="Y152" s="28">
        <f t="shared" si="33"/>
      </c>
      <c r="Z152" s="28">
        <f t="shared" si="33"/>
      </c>
      <c r="AA152" s="28">
        <f t="shared" si="33"/>
      </c>
      <c r="AB152" s="28">
        <f t="shared" si="33"/>
      </c>
    </row>
    <row r="153" spans="1:28" ht="12.75">
      <c r="A153" s="1" t="s">
        <v>217</v>
      </c>
      <c r="B153" s="23" t="s">
        <v>218</v>
      </c>
      <c r="C153" s="24" t="s">
        <v>12</v>
      </c>
      <c r="D153" s="29">
        <v>470000</v>
      </c>
      <c r="E153" s="48">
        <v>2020</v>
      </c>
      <c r="F153" s="26" t="s">
        <v>115</v>
      </c>
      <c r="G153" s="27">
        <f>Q153*(1+'[1]Growth &amp; Demand'!$F$31)^9</f>
        <v>680624.109060727</v>
      </c>
      <c r="H153" s="28">
        <f t="shared" si="28"/>
      </c>
      <c r="I153" s="28">
        <f t="shared" si="34"/>
      </c>
      <c r="J153" s="28">
        <f t="shared" si="27"/>
      </c>
      <c r="K153" s="28">
        <f t="shared" si="31"/>
      </c>
      <c r="L153" s="28">
        <f t="shared" si="32"/>
      </c>
      <c r="M153" s="28">
        <f t="shared" si="32"/>
      </c>
      <c r="N153" s="28">
        <f t="shared" si="32"/>
      </c>
      <c r="O153" s="28">
        <f t="shared" si="32"/>
      </c>
      <c r="P153" s="28">
        <f t="shared" si="32"/>
      </c>
      <c r="Q153" s="28">
        <f t="shared" si="32"/>
        <v>470000</v>
      </c>
      <c r="R153" s="28">
        <f t="shared" si="32"/>
      </c>
      <c r="S153" s="28">
        <f t="shared" si="32"/>
      </c>
      <c r="T153" s="28">
        <f t="shared" si="32"/>
      </c>
      <c r="U153" s="28">
        <f t="shared" si="32"/>
      </c>
      <c r="V153" s="28">
        <f t="shared" si="33"/>
      </c>
      <c r="W153" s="28">
        <f t="shared" si="33"/>
      </c>
      <c r="X153" s="28">
        <f t="shared" si="33"/>
      </c>
      <c r="Y153" s="28">
        <f t="shared" si="33"/>
      </c>
      <c r="Z153" s="28">
        <f t="shared" si="33"/>
      </c>
      <c r="AA153" s="28">
        <f t="shared" si="33"/>
      </c>
      <c r="AB153" s="28">
        <f t="shared" si="33"/>
      </c>
    </row>
    <row r="154" spans="1:28" ht="12.75">
      <c r="A154" s="1" t="s">
        <v>219</v>
      </c>
      <c r="B154" s="23" t="s">
        <v>220</v>
      </c>
      <c r="C154" s="24" t="s">
        <v>12</v>
      </c>
      <c r="D154" s="29">
        <v>1100000</v>
      </c>
      <c r="E154" s="48">
        <v>2020</v>
      </c>
      <c r="F154" s="26" t="s">
        <v>115</v>
      </c>
      <c r="G154" s="27">
        <f>Q154*(1+'[1]Growth &amp; Demand'!$F$31)^9</f>
        <v>1592950.0424825526</v>
      </c>
      <c r="H154" s="28">
        <f t="shared" si="28"/>
      </c>
      <c r="I154" s="28">
        <f t="shared" si="34"/>
      </c>
      <c r="J154" s="28">
        <f t="shared" si="27"/>
      </c>
      <c r="K154" s="28">
        <f t="shared" si="31"/>
      </c>
      <c r="L154" s="28">
        <f t="shared" si="32"/>
      </c>
      <c r="M154" s="28">
        <f t="shared" si="32"/>
      </c>
      <c r="N154" s="28">
        <f t="shared" si="32"/>
      </c>
      <c r="O154" s="28">
        <f t="shared" si="32"/>
      </c>
      <c r="P154" s="28">
        <f t="shared" si="32"/>
      </c>
      <c r="Q154" s="28">
        <f t="shared" si="32"/>
        <v>1100000</v>
      </c>
      <c r="R154" s="28">
        <f t="shared" si="32"/>
      </c>
      <c r="S154" s="28">
        <f t="shared" si="32"/>
      </c>
      <c r="T154" s="28">
        <f t="shared" si="32"/>
      </c>
      <c r="U154" s="28">
        <f t="shared" si="32"/>
      </c>
      <c r="V154" s="28">
        <f t="shared" si="33"/>
      </c>
      <c r="W154" s="28">
        <f t="shared" si="33"/>
      </c>
      <c r="X154" s="28">
        <f t="shared" si="33"/>
      </c>
      <c r="Y154" s="28">
        <f t="shared" si="33"/>
      </c>
      <c r="Z154" s="28">
        <f t="shared" si="33"/>
      </c>
      <c r="AA154" s="28">
        <f t="shared" si="33"/>
      </c>
      <c r="AB154" s="28">
        <f t="shared" si="33"/>
      </c>
    </row>
    <row r="155" spans="1:28" ht="12.75">
      <c r="A155" s="1" t="s">
        <v>221</v>
      </c>
      <c r="B155" s="23" t="s">
        <v>222</v>
      </c>
      <c r="C155" s="24" t="s">
        <v>12</v>
      </c>
      <c r="D155" s="29">
        <v>432000</v>
      </c>
      <c r="E155" s="48">
        <v>2020</v>
      </c>
      <c r="F155" s="26" t="s">
        <v>115</v>
      </c>
      <c r="G155" s="27">
        <f>Q155*(1+'[1]Growth &amp; Demand'!$F$31)^9</f>
        <v>625594.925774966</v>
      </c>
      <c r="H155" s="28">
        <f t="shared" si="28"/>
      </c>
      <c r="I155" s="28">
        <f t="shared" si="34"/>
      </c>
      <c r="J155" s="28">
        <f t="shared" si="27"/>
      </c>
      <c r="K155" s="28">
        <f t="shared" si="31"/>
      </c>
      <c r="L155" s="28">
        <f aca="true" t="shared" si="35" ref="L155:U164">IF($E155=YEAR+L$2,$D155,"")</f>
      </c>
      <c r="M155" s="28">
        <f t="shared" si="35"/>
      </c>
      <c r="N155" s="28">
        <f t="shared" si="35"/>
      </c>
      <c r="O155" s="28">
        <f t="shared" si="35"/>
      </c>
      <c r="P155" s="28">
        <f t="shared" si="35"/>
      </c>
      <c r="Q155" s="28">
        <f t="shared" si="35"/>
        <v>432000</v>
      </c>
      <c r="R155" s="28">
        <f t="shared" si="35"/>
      </c>
      <c r="S155" s="28">
        <f t="shared" si="35"/>
      </c>
      <c r="T155" s="28">
        <f t="shared" si="35"/>
      </c>
      <c r="U155" s="28">
        <f t="shared" si="35"/>
      </c>
      <c r="V155" s="28">
        <f aca="true" t="shared" si="36" ref="V155:AB164">IF($E155=YEAR+V$2,$D155,"")</f>
      </c>
      <c r="W155" s="28">
        <f t="shared" si="36"/>
      </c>
      <c r="X155" s="28">
        <f t="shared" si="36"/>
      </c>
      <c r="Y155" s="28">
        <f t="shared" si="36"/>
      </c>
      <c r="Z155" s="28">
        <f t="shared" si="36"/>
      </c>
      <c r="AA155" s="28">
        <f t="shared" si="36"/>
      </c>
      <c r="AB155" s="28">
        <f t="shared" si="36"/>
      </c>
    </row>
    <row r="156" spans="2:28" ht="12.75">
      <c r="B156" s="23" t="s">
        <v>223</v>
      </c>
      <c r="C156" s="38" t="s">
        <v>12</v>
      </c>
      <c r="D156" s="56">
        <v>29282000</v>
      </c>
      <c r="E156" s="54">
        <v>2021</v>
      </c>
      <c r="F156" s="40" t="s">
        <v>128</v>
      </c>
      <c r="G156" s="41">
        <f>R156*(1+'[1]Growth &amp; Demand'!$F$31)^10</f>
        <v>44185311.99638274</v>
      </c>
      <c r="H156" s="28">
        <f t="shared" si="28"/>
      </c>
      <c r="I156" s="28">
        <f t="shared" si="34"/>
      </c>
      <c r="J156" s="28">
        <f t="shared" si="27"/>
      </c>
      <c r="K156" s="28">
        <f t="shared" si="31"/>
      </c>
      <c r="L156" s="28">
        <f t="shared" si="35"/>
      </c>
      <c r="M156" s="28">
        <f t="shared" si="35"/>
      </c>
      <c r="N156" s="28">
        <f t="shared" si="35"/>
      </c>
      <c r="O156" s="28">
        <f t="shared" si="35"/>
      </c>
      <c r="P156" s="28">
        <f t="shared" si="35"/>
      </c>
      <c r="Q156" s="28">
        <f t="shared" si="35"/>
      </c>
      <c r="R156" s="28">
        <f t="shared" si="35"/>
        <v>29282000</v>
      </c>
      <c r="S156" s="28">
        <f t="shared" si="35"/>
      </c>
      <c r="T156" s="28">
        <f t="shared" si="35"/>
      </c>
      <c r="U156" s="28">
        <f t="shared" si="35"/>
      </c>
      <c r="V156" s="28">
        <f t="shared" si="36"/>
      </c>
      <c r="W156" s="28">
        <f t="shared" si="36"/>
      </c>
      <c r="X156" s="28">
        <f t="shared" si="36"/>
      </c>
      <c r="Y156" s="28">
        <f t="shared" si="36"/>
      </c>
      <c r="Z156" s="28">
        <f t="shared" si="36"/>
      </c>
      <c r="AA156" s="28">
        <f t="shared" si="36"/>
      </c>
      <c r="AB156" s="28">
        <f t="shared" si="36"/>
      </c>
    </row>
    <row r="157" spans="2:28" ht="12.75">
      <c r="B157" s="31" t="s">
        <v>224</v>
      </c>
      <c r="C157" s="38" t="s">
        <v>12</v>
      </c>
      <c r="D157" s="56">
        <v>21000000</v>
      </c>
      <c r="E157" s="54">
        <v>2021</v>
      </c>
      <c r="F157" s="40" t="s">
        <v>128</v>
      </c>
      <c r="G157" s="41">
        <f>R157*(1+'[1]Growth &amp; Demand'!$F$31)^10</f>
        <v>31688120.75418474</v>
      </c>
      <c r="H157" s="28">
        <f t="shared" si="28"/>
      </c>
      <c r="I157" s="28">
        <f t="shared" si="34"/>
      </c>
      <c r="J157" s="28">
        <f t="shared" si="27"/>
      </c>
      <c r="K157" s="28">
        <f t="shared" si="31"/>
      </c>
      <c r="L157" s="28">
        <f t="shared" si="35"/>
      </c>
      <c r="M157" s="28">
        <f t="shared" si="35"/>
      </c>
      <c r="N157" s="28">
        <f t="shared" si="35"/>
      </c>
      <c r="O157" s="28">
        <f t="shared" si="35"/>
      </c>
      <c r="P157" s="28">
        <f t="shared" si="35"/>
      </c>
      <c r="Q157" s="28">
        <f t="shared" si="35"/>
      </c>
      <c r="R157" s="28">
        <f t="shared" si="35"/>
        <v>21000000</v>
      </c>
      <c r="S157" s="28">
        <f t="shared" si="35"/>
      </c>
      <c r="T157" s="28">
        <f t="shared" si="35"/>
      </c>
      <c r="U157" s="28">
        <f t="shared" si="35"/>
      </c>
      <c r="V157" s="28">
        <f t="shared" si="36"/>
      </c>
      <c r="W157" s="28">
        <f t="shared" si="36"/>
      </c>
      <c r="X157" s="28">
        <f t="shared" si="36"/>
      </c>
      <c r="Y157" s="28">
        <f t="shared" si="36"/>
      </c>
      <c r="Z157" s="28">
        <f t="shared" si="36"/>
      </c>
      <c r="AA157" s="28">
        <f t="shared" si="36"/>
      </c>
      <c r="AB157" s="28">
        <f t="shared" si="36"/>
      </c>
    </row>
    <row r="158" spans="2:28" ht="12.75">
      <c r="B158" s="23" t="s">
        <v>225</v>
      </c>
      <c r="C158" s="24" t="s">
        <v>12</v>
      </c>
      <c r="D158" s="29">
        <v>323000</v>
      </c>
      <c r="E158" s="48">
        <v>2025</v>
      </c>
      <c r="F158" s="26" t="s">
        <v>115</v>
      </c>
      <c r="G158" s="27">
        <f>V158*(1+'[1]Growth &amp; Demand'!$F$31)^14</f>
        <v>574580.1095964508</v>
      </c>
      <c r="H158" s="28">
        <f t="shared" si="28"/>
      </c>
      <c r="I158" s="28">
        <f t="shared" si="34"/>
      </c>
      <c r="J158" s="28">
        <f aca="true" t="shared" si="37" ref="J158:J189">IF($E158=YEAR+J$2,$D158,"")</f>
      </c>
      <c r="K158" s="28">
        <f t="shared" si="31"/>
      </c>
      <c r="L158" s="28">
        <f t="shared" si="35"/>
      </c>
      <c r="M158" s="28">
        <f t="shared" si="35"/>
      </c>
      <c r="N158" s="28">
        <f t="shared" si="35"/>
      </c>
      <c r="O158" s="28">
        <f t="shared" si="35"/>
      </c>
      <c r="P158" s="28">
        <f t="shared" si="35"/>
      </c>
      <c r="Q158" s="28">
        <f t="shared" si="35"/>
      </c>
      <c r="R158" s="28">
        <f t="shared" si="35"/>
      </c>
      <c r="S158" s="28">
        <f t="shared" si="35"/>
      </c>
      <c r="T158" s="28">
        <f t="shared" si="35"/>
      </c>
      <c r="U158" s="28">
        <f t="shared" si="35"/>
      </c>
      <c r="V158" s="28">
        <f t="shared" si="36"/>
        <v>323000</v>
      </c>
      <c r="W158" s="28">
        <f t="shared" si="36"/>
      </c>
      <c r="X158" s="28">
        <f t="shared" si="36"/>
      </c>
      <c r="Y158" s="28">
        <f t="shared" si="36"/>
      </c>
      <c r="Z158" s="28">
        <f t="shared" si="36"/>
      </c>
      <c r="AA158" s="28">
        <f t="shared" si="36"/>
      </c>
      <c r="AB158" s="28">
        <f t="shared" si="36"/>
      </c>
    </row>
    <row r="159" spans="2:28" ht="12.75">
      <c r="B159" s="31" t="s">
        <v>226</v>
      </c>
      <c r="C159" s="24" t="s">
        <v>12</v>
      </c>
      <c r="D159" s="29">
        <v>158000</v>
      </c>
      <c r="E159" s="48">
        <v>2025</v>
      </c>
      <c r="F159" s="26" t="s">
        <v>115</v>
      </c>
      <c r="G159" s="27">
        <f>V159*(1+'[1]Growth &amp; Demand'!$F$31)^14</f>
        <v>281063.95453944034</v>
      </c>
      <c r="H159" s="28">
        <f aca="true" t="shared" si="38" ref="H159:H190">IF($E159=YEAR+H$2,$D159,"")</f>
      </c>
      <c r="I159" s="28">
        <f t="shared" si="34"/>
      </c>
      <c r="J159" s="28">
        <f t="shared" si="37"/>
      </c>
      <c r="K159" s="28">
        <f t="shared" si="31"/>
      </c>
      <c r="L159" s="28">
        <f t="shared" si="35"/>
      </c>
      <c r="M159" s="28">
        <f t="shared" si="35"/>
      </c>
      <c r="N159" s="28">
        <f t="shared" si="35"/>
      </c>
      <c r="O159" s="28">
        <f t="shared" si="35"/>
      </c>
      <c r="P159" s="28">
        <f t="shared" si="35"/>
      </c>
      <c r="Q159" s="28">
        <f t="shared" si="35"/>
      </c>
      <c r="R159" s="28">
        <f t="shared" si="35"/>
      </c>
      <c r="S159" s="28">
        <f t="shared" si="35"/>
      </c>
      <c r="T159" s="28">
        <f t="shared" si="35"/>
      </c>
      <c r="U159" s="28">
        <f t="shared" si="35"/>
      </c>
      <c r="V159" s="28">
        <f t="shared" si="36"/>
        <v>158000</v>
      </c>
      <c r="W159" s="28">
        <f t="shared" si="36"/>
      </c>
      <c r="X159" s="28">
        <f t="shared" si="36"/>
      </c>
      <c r="Y159" s="28">
        <f t="shared" si="36"/>
      </c>
      <c r="Z159" s="28">
        <f t="shared" si="36"/>
      </c>
      <c r="AA159" s="28">
        <f t="shared" si="36"/>
      </c>
      <c r="AB159" s="28">
        <f t="shared" si="36"/>
      </c>
    </row>
    <row r="160" spans="2:28" ht="12.75">
      <c r="B160" s="31" t="s">
        <v>227</v>
      </c>
      <c r="C160" s="24" t="s">
        <v>12</v>
      </c>
      <c r="D160" s="29">
        <v>63000</v>
      </c>
      <c r="E160" s="48">
        <v>2025</v>
      </c>
      <c r="F160" s="26" t="s">
        <v>115</v>
      </c>
      <c r="G160" s="27">
        <f>V160*(1+'[1]Growth &amp; Demand'!$F$31)^14</f>
        <v>112069.80465813128</v>
      </c>
      <c r="H160" s="28">
        <f t="shared" si="38"/>
      </c>
      <c r="I160" s="28">
        <f t="shared" si="34"/>
      </c>
      <c r="J160" s="28">
        <f t="shared" si="37"/>
      </c>
      <c r="K160" s="28">
        <f t="shared" si="31"/>
      </c>
      <c r="L160" s="28">
        <f t="shared" si="35"/>
      </c>
      <c r="M160" s="28">
        <f t="shared" si="35"/>
      </c>
      <c r="N160" s="28">
        <f t="shared" si="35"/>
      </c>
      <c r="O160" s="28">
        <f t="shared" si="35"/>
      </c>
      <c r="P160" s="28">
        <f t="shared" si="35"/>
      </c>
      <c r="Q160" s="28">
        <f t="shared" si="35"/>
      </c>
      <c r="R160" s="28">
        <f t="shared" si="35"/>
      </c>
      <c r="S160" s="28">
        <f t="shared" si="35"/>
      </c>
      <c r="T160" s="28">
        <f t="shared" si="35"/>
      </c>
      <c r="U160" s="28">
        <f t="shared" si="35"/>
      </c>
      <c r="V160" s="28">
        <f t="shared" si="36"/>
        <v>63000</v>
      </c>
      <c r="W160" s="28">
        <f t="shared" si="36"/>
      </c>
      <c r="X160" s="28">
        <f t="shared" si="36"/>
      </c>
      <c r="Y160" s="28">
        <f t="shared" si="36"/>
      </c>
      <c r="Z160" s="28">
        <f t="shared" si="36"/>
      </c>
      <c r="AA160" s="28">
        <f t="shared" si="36"/>
      </c>
      <c r="AB160" s="28">
        <f t="shared" si="36"/>
      </c>
    </row>
    <row r="161" spans="2:28" ht="12.75">
      <c r="B161" s="31" t="s">
        <v>228</v>
      </c>
      <c r="C161" s="24" t="s">
        <v>12</v>
      </c>
      <c r="D161" s="29">
        <v>297000</v>
      </c>
      <c r="E161" s="48">
        <v>2025</v>
      </c>
      <c r="F161" s="26" t="s">
        <v>115</v>
      </c>
      <c r="G161" s="27">
        <f>V161*(1+'[1]Growth &amp; Demand'!$F$31)^14</f>
        <v>528329.0791026189</v>
      </c>
      <c r="H161" s="28">
        <f t="shared" si="38"/>
      </c>
      <c r="I161" s="28">
        <f t="shared" si="34"/>
      </c>
      <c r="J161" s="28">
        <f t="shared" si="37"/>
      </c>
      <c r="K161" s="28">
        <f t="shared" si="31"/>
      </c>
      <c r="L161" s="28">
        <f t="shared" si="35"/>
      </c>
      <c r="M161" s="28">
        <f t="shared" si="35"/>
      </c>
      <c r="N161" s="28">
        <f t="shared" si="35"/>
      </c>
      <c r="O161" s="28">
        <f t="shared" si="35"/>
      </c>
      <c r="P161" s="28">
        <f t="shared" si="35"/>
      </c>
      <c r="Q161" s="28">
        <f t="shared" si="35"/>
      </c>
      <c r="R161" s="28">
        <f t="shared" si="35"/>
      </c>
      <c r="S161" s="28">
        <f t="shared" si="35"/>
      </c>
      <c r="T161" s="28">
        <f t="shared" si="35"/>
      </c>
      <c r="U161" s="28">
        <f t="shared" si="35"/>
      </c>
      <c r="V161" s="28">
        <f t="shared" si="36"/>
        <v>297000</v>
      </c>
      <c r="W161" s="28">
        <f t="shared" si="36"/>
      </c>
      <c r="X161" s="28">
        <f t="shared" si="36"/>
      </c>
      <c r="Y161" s="28">
        <f t="shared" si="36"/>
      </c>
      <c r="Z161" s="28">
        <f t="shared" si="36"/>
      </c>
      <c r="AA161" s="28">
        <f t="shared" si="36"/>
      </c>
      <c r="AB161" s="28">
        <f t="shared" si="36"/>
      </c>
    </row>
    <row r="162" spans="2:28" ht="12.75">
      <c r="B162" s="31" t="s">
        <v>229</v>
      </c>
      <c r="C162" s="24" t="s">
        <v>12</v>
      </c>
      <c r="D162" s="29">
        <v>863000</v>
      </c>
      <c r="E162" s="48">
        <v>2025</v>
      </c>
      <c r="F162" s="26" t="s">
        <v>115</v>
      </c>
      <c r="G162" s="27">
        <f>V162*(1+'[1]Growth &amp; Demand'!$F$31)^14</f>
        <v>1535178.4352375763</v>
      </c>
      <c r="H162" s="28">
        <f t="shared" si="38"/>
      </c>
      <c r="I162" s="28">
        <f t="shared" si="34"/>
      </c>
      <c r="J162" s="28">
        <f t="shared" si="37"/>
      </c>
      <c r="K162" s="28">
        <f t="shared" si="31"/>
      </c>
      <c r="L162" s="28">
        <f t="shared" si="35"/>
      </c>
      <c r="M162" s="28">
        <f t="shared" si="35"/>
      </c>
      <c r="N162" s="28">
        <f t="shared" si="35"/>
      </c>
      <c r="O162" s="28">
        <f t="shared" si="35"/>
      </c>
      <c r="P162" s="28">
        <f t="shared" si="35"/>
      </c>
      <c r="Q162" s="28">
        <f t="shared" si="35"/>
      </c>
      <c r="R162" s="28">
        <f t="shared" si="35"/>
      </c>
      <c r="S162" s="28">
        <f t="shared" si="35"/>
      </c>
      <c r="T162" s="28">
        <f t="shared" si="35"/>
      </c>
      <c r="U162" s="28">
        <f t="shared" si="35"/>
      </c>
      <c r="V162" s="28">
        <f t="shared" si="36"/>
        <v>863000</v>
      </c>
      <c r="W162" s="28">
        <f t="shared" si="36"/>
      </c>
      <c r="X162" s="28">
        <f t="shared" si="36"/>
      </c>
      <c r="Y162" s="28">
        <f t="shared" si="36"/>
      </c>
      <c r="Z162" s="28">
        <f t="shared" si="36"/>
      </c>
      <c r="AA162" s="28">
        <f t="shared" si="36"/>
      </c>
      <c r="AB162" s="28">
        <f t="shared" si="36"/>
      </c>
    </row>
    <row r="163" spans="2:28" ht="12.75">
      <c r="B163" s="31" t="s">
        <v>230</v>
      </c>
      <c r="C163" s="24" t="s">
        <v>12</v>
      </c>
      <c r="D163" s="29">
        <v>378000</v>
      </c>
      <c r="E163" s="48">
        <v>2025</v>
      </c>
      <c r="F163" s="26" t="s">
        <v>115</v>
      </c>
      <c r="G163" s="27">
        <f>V163*(1+'[1]Growth &amp; Demand'!$F$31)^14</f>
        <v>672418.8279487877</v>
      </c>
      <c r="H163" s="28">
        <f t="shared" si="38"/>
      </c>
      <c r="I163" s="28">
        <f t="shared" si="34"/>
      </c>
      <c r="J163" s="28">
        <f t="shared" si="37"/>
      </c>
      <c r="K163" s="28">
        <f t="shared" si="31"/>
      </c>
      <c r="L163" s="28">
        <f t="shared" si="35"/>
      </c>
      <c r="M163" s="28">
        <f t="shared" si="35"/>
      </c>
      <c r="N163" s="28">
        <f t="shared" si="35"/>
      </c>
      <c r="O163" s="28">
        <f t="shared" si="35"/>
      </c>
      <c r="P163" s="28">
        <f t="shared" si="35"/>
      </c>
      <c r="Q163" s="28">
        <f t="shared" si="35"/>
      </c>
      <c r="R163" s="28">
        <f t="shared" si="35"/>
      </c>
      <c r="S163" s="28">
        <f t="shared" si="35"/>
      </c>
      <c r="T163" s="28">
        <f t="shared" si="35"/>
      </c>
      <c r="U163" s="28">
        <f t="shared" si="35"/>
      </c>
      <c r="V163" s="28">
        <f t="shared" si="36"/>
        <v>378000</v>
      </c>
      <c r="W163" s="28">
        <f t="shared" si="36"/>
      </c>
      <c r="X163" s="28">
        <f t="shared" si="36"/>
      </c>
      <c r="Y163" s="28">
        <f t="shared" si="36"/>
      </c>
      <c r="Z163" s="28">
        <f t="shared" si="36"/>
      </c>
      <c r="AA163" s="28">
        <f t="shared" si="36"/>
      </c>
      <c r="AB163" s="28">
        <f t="shared" si="36"/>
      </c>
    </row>
    <row r="164" spans="2:28" ht="12.75">
      <c r="B164" s="31" t="s">
        <v>231</v>
      </c>
      <c r="C164" s="24" t="s">
        <v>12</v>
      </c>
      <c r="D164" s="29">
        <v>11000</v>
      </c>
      <c r="E164" s="48">
        <v>2025</v>
      </c>
      <c r="F164" s="26" t="s">
        <v>115</v>
      </c>
      <c r="G164" s="27">
        <f>V164*(1+'[1]Growth &amp; Demand'!$F$31)^14</f>
        <v>19567.743670467367</v>
      </c>
      <c r="H164" s="28">
        <f t="shared" si="38"/>
      </c>
      <c r="I164" s="28">
        <f t="shared" si="34"/>
      </c>
      <c r="J164" s="28">
        <f t="shared" si="37"/>
      </c>
      <c r="K164" s="28">
        <f t="shared" si="31"/>
      </c>
      <c r="L164" s="28">
        <f t="shared" si="35"/>
      </c>
      <c r="M164" s="28">
        <f t="shared" si="35"/>
      </c>
      <c r="N164" s="28">
        <f t="shared" si="35"/>
      </c>
      <c r="O164" s="28">
        <f t="shared" si="35"/>
      </c>
      <c r="P164" s="28">
        <f t="shared" si="35"/>
      </c>
      <c r="Q164" s="28">
        <f t="shared" si="35"/>
      </c>
      <c r="R164" s="28">
        <f t="shared" si="35"/>
      </c>
      <c r="S164" s="28">
        <f t="shared" si="35"/>
      </c>
      <c r="T164" s="28">
        <f t="shared" si="35"/>
      </c>
      <c r="U164" s="28">
        <f t="shared" si="35"/>
      </c>
      <c r="V164" s="28">
        <f t="shared" si="36"/>
        <v>11000</v>
      </c>
      <c r="W164" s="28">
        <f t="shared" si="36"/>
      </c>
      <c r="X164" s="28">
        <f t="shared" si="36"/>
      </c>
      <c r="Y164" s="28">
        <f t="shared" si="36"/>
      </c>
      <c r="Z164" s="28">
        <f t="shared" si="36"/>
      </c>
      <c r="AA164" s="28">
        <f t="shared" si="36"/>
      </c>
      <c r="AB164" s="28">
        <f t="shared" si="36"/>
      </c>
    </row>
    <row r="165" spans="2:28" ht="12.75">
      <c r="B165" s="31" t="s">
        <v>232</v>
      </c>
      <c r="C165" s="24" t="s">
        <v>12</v>
      </c>
      <c r="D165" s="29">
        <v>391000</v>
      </c>
      <c r="E165" s="48">
        <v>2025</v>
      </c>
      <c r="F165" s="26" t="s">
        <v>115</v>
      </c>
      <c r="G165" s="27">
        <f>V165*(1+'[1]Growth &amp; Demand'!$F$31)^14</f>
        <v>695544.3431957037</v>
      </c>
      <c r="H165" s="28">
        <f t="shared" si="38"/>
      </c>
      <c r="I165" s="28">
        <f t="shared" si="34"/>
      </c>
      <c r="J165" s="28">
        <f t="shared" si="37"/>
      </c>
      <c r="K165" s="28">
        <f t="shared" si="31"/>
      </c>
      <c r="L165" s="28">
        <f aca="true" t="shared" si="39" ref="L165:U174">IF($E165=YEAR+L$2,$D165,"")</f>
      </c>
      <c r="M165" s="28">
        <f t="shared" si="39"/>
      </c>
      <c r="N165" s="28">
        <f t="shared" si="39"/>
      </c>
      <c r="O165" s="28">
        <f t="shared" si="39"/>
      </c>
      <c r="P165" s="28">
        <f t="shared" si="39"/>
      </c>
      <c r="Q165" s="28">
        <f t="shared" si="39"/>
      </c>
      <c r="R165" s="28">
        <f t="shared" si="39"/>
      </c>
      <c r="S165" s="28">
        <f t="shared" si="39"/>
      </c>
      <c r="T165" s="28">
        <f t="shared" si="39"/>
      </c>
      <c r="U165" s="28">
        <f t="shared" si="39"/>
      </c>
      <c r="V165" s="28">
        <f aca="true" t="shared" si="40" ref="V165:AB174">IF($E165=YEAR+V$2,$D165,"")</f>
        <v>391000</v>
      </c>
      <c r="W165" s="28">
        <f t="shared" si="40"/>
      </c>
      <c r="X165" s="28">
        <f t="shared" si="40"/>
      </c>
      <c r="Y165" s="28">
        <f t="shared" si="40"/>
      </c>
      <c r="Z165" s="28">
        <f t="shared" si="40"/>
      </c>
      <c r="AA165" s="28">
        <f t="shared" si="40"/>
      </c>
      <c r="AB165" s="28">
        <f t="shared" si="40"/>
      </c>
    </row>
    <row r="166" spans="2:28" ht="12.75">
      <c r="B166" s="23" t="s">
        <v>233</v>
      </c>
      <c r="C166" s="24" t="s">
        <v>12</v>
      </c>
      <c r="D166" s="29">
        <v>516000</v>
      </c>
      <c r="E166" s="48">
        <v>2025</v>
      </c>
      <c r="F166" s="26" t="s">
        <v>115</v>
      </c>
      <c r="G166" s="27">
        <f>V166*(1+'[1]Growth &amp; Demand'!$F$31)^14</f>
        <v>917905.0667237419</v>
      </c>
      <c r="H166" s="28">
        <f t="shared" si="38"/>
      </c>
      <c r="I166" s="28">
        <f t="shared" si="34"/>
      </c>
      <c r="J166" s="28">
        <f t="shared" si="37"/>
      </c>
      <c r="K166" s="28">
        <f t="shared" si="31"/>
      </c>
      <c r="L166" s="28">
        <f t="shared" si="39"/>
      </c>
      <c r="M166" s="28">
        <f t="shared" si="39"/>
      </c>
      <c r="N166" s="28">
        <f t="shared" si="39"/>
      </c>
      <c r="O166" s="28">
        <f t="shared" si="39"/>
      </c>
      <c r="P166" s="28">
        <f t="shared" si="39"/>
      </c>
      <c r="Q166" s="28">
        <f t="shared" si="39"/>
      </c>
      <c r="R166" s="28">
        <f t="shared" si="39"/>
      </c>
      <c r="S166" s="28">
        <f t="shared" si="39"/>
      </c>
      <c r="T166" s="28">
        <f t="shared" si="39"/>
      </c>
      <c r="U166" s="28">
        <f t="shared" si="39"/>
      </c>
      <c r="V166" s="28">
        <f t="shared" si="40"/>
        <v>516000</v>
      </c>
      <c r="W166" s="28">
        <f t="shared" si="40"/>
      </c>
      <c r="X166" s="28">
        <f t="shared" si="40"/>
      </c>
      <c r="Y166" s="28">
        <f t="shared" si="40"/>
      </c>
      <c r="Z166" s="28">
        <f t="shared" si="40"/>
      </c>
      <c r="AA166" s="28">
        <f t="shared" si="40"/>
      </c>
      <c r="AB166" s="28">
        <f t="shared" si="40"/>
      </c>
    </row>
    <row r="167" spans="2:28" ht="12.75">
      <c r="B167" s="23" t="s">
        <v>234</v>
      </c>
      <c r="C167" s="24" t="s">
        <v>12</v>
      </c>
      <c r="D167" s="29">
        <v>15000</v>
      </c>
      <c r="E167" s="57">
        <v>2030</v>
      </c>
      <c r="F167" s="26" t="s">
        <v>115</v>
      </c>
      <c r="G167" s="27">
        <f>AA167*(1+'[1]Growth &amp; Demand'!$F$31)^19</f>
        <v>32777.65798803302</v>
      </c>
      <c r="H167" s="28">
        <f t="shared" si="38"/>
      </c>
      <c r="I167" s="28">
        <f t="shared" si="34"/>
      </c>
      <c r="J167" s="28">
        <f t="shared" si="37"/>
      </c>
      <c r="K167" s="28">
        <f t="shared" si="31"/>
      </c>
      <c r="L167" s="28">
        <f t="shared" si="39"/>
      </c>
      <c r="M167" s="28">
        <f t="shared" si="39"/>
      </c>
      <c r="N167" s="28">
        <f t="shared" si="39"/>
      </c>
      <c r="O167" s="28">
        <f t="shared" si="39"/>
      </c>
      <c r="P167" s="28">
        <f t="shared" si="39"/>
      </c>
      <c r="Q167" s="28">
        <f t="shared" si="39"/>
      </c>
      <c r="R167" s="28">
        <f t="shared" si="39"/>
      </c>
      <c r="S167" s="28">
        <f t="shared" si="39"/>
      </c>
      <c r="T167" s="28">
        <f t="shared" si="39"/>
      </c>
      <c r="U167" s="28">
        <f t="shared" si="39"/>
      </c>
      <c r="V167" s="28">
        <f t="shared" si="40"/>
      </c>
      <c r="W167" s="28">
        <f t="shared" si="40"/>
      </c>
      <c r="X167" s="28">
        <f t="shared" si="40"/>
      </c>
      <c r="Y167" s="28">
        <f t="shared" si="40"/>
      </c>
      <c r="Z167" s="28">
        <f t="shared" si="40"/>
      </c>
      <c r="AA167" s="28">
        <f t="shared" si="40"/>
        <v>15000</v>
      </c>
      <c r="AB167" s="28">
        <f t="shared" si="40"/>
      </c>
    </row>
    <row r="168" spans="2:28" ht="12.75">
      <c r="B168" s="23" t="s">
        <v>235</v>
      </c>
      <c r="C168" s="24" t="s">
        <v>12</v>
      </c>
      <c r="D168" s="29">
        <v>1660000</v>
      </c>
      <c r="E168" s="48">
        <v>2030</v>
      </c>
      <c r="F168" s="26" t="s">
        <v>115</v>
      </c>
      <c r="G168" s="27">
        <f>AA168*(1+'[1]Growth &amp; Demand'!$F$31)^19</f>
        <v>3627394.1506756544</v>
      </c>
      <c r="H168" s="28">
        <f t="shared" si="38"/>
      </c>
      <c r="I168" s="28">
        <f t="shared" si="34"/>
      </c>
      <c r="J168" s="28">
        <f t="shared" si="37"/>
      </c>
      <c r="K168" s="28">
        <f t="shared" si="31"/>
      </c>
      <c r="L168" s="28">
        <f t="shared" si="39"/>
      </c>
      <c r="M168" s="28">
        <f t="shared" si="39"/>
      </c>
      <c r="N168" s="28">
        <f t="shared" si="39"/>
      </c>
      <c r="O168" s="28">
        <f t="shared" si="39"/>
      </c>
      <c r="P168" s="28">
        <f t="shared" si="39"/>
      </c>
      <c r="Q168" s="28">
        <f t="shared" si="39"/>
      </c>
      <c r="R168" s="28">
        <f t="shared" si="39"/>
      </c>
      <c r="S168" s="28">
        <f t="shared" si="39"/>
      </c>
      <c r="T168" s="28">
        <f t="shared" si="39"/>
      </c>
      <c r="U168" s="28">
        <f t="shared" si="39"/>
      </c>
      <c r="V168" s="28">
        <f t="shared" si="40"/>
      </c>
      <c r="W168" s="28">
        <f t="shared" si="40"/>
      </c>
      <c r="X168" s="28">
        <f t="shared" si="40"/>
      </c>
      <c r="Y168" s="28">
        <f t="shared" si="40"/>
      </c>
      <c r="Z168" s="28">
        <f t="shared" si="40"/>
      </c>
      <c r="AA168" s="28">
        <f t="shared" si="40"/>
        <v>1660000</v>
      </c>
      <c r="AB168" s="28">
        <f t="shared" si="40"/>
      </c>
    </row>
    <row r="169" spans="2:28" ht="12.75">
      <c r="B169" s="23"/>
      <c r="C169" s="58"/>
      <c r="D169" s="29"/>
      <c r="E169" s="26"/>
      <c r="F169" s="26"/>
      <c r="G169" s="59"/>
      <c r="H169" s="28">
        <f t="shared" si="38"/>
      </c>
      <c r="I169" s="28">
        <f t="shared" si="34"/>
      </c>
      <c r="J169" s="28">
        <f t="shared" si="37"/>
      </c>
      <c r="K169" s="28">
        <f t="shared" si="31"/>
      </c>
      <c r="L169" s="28">
        <f t="shared" si="39"/>
      </c>
      <c r="M169" s="28">
        <f t="shared" si="39"/>
      </c>
      <c r="N169" s="28">
        <f t="shared" si="39"/>
      </c>
      <c r="O169" s="28">
        <f t="shared" si="39"/>
      </c>
      <c r="P169" s="28">
        <f t="shared" si="39"/>
      </c>
      <c r="Q169" s="28">
        <f t="shared" si="39"/>
      </c>
      <c r="R169" s="28">
        <f t="shared" si="39"/>
      </c>
      <c r="S169" s="28">
        <f t="shared" si="39"/>
      </c>
      <c r="T169" s="28">
        <f t="shared" si="39"/>
      </c>
      <c r="U169" s="28">
        <f t="shared" si="39"/>
      </c>
      <c r="V169" s="28">
        <f t="shared" si="40"/>
      </c>
      <c r="W169" s="28">
        <f t="shared" si="40"/>
      </c>
      <c r="X169" s="28">
        <f t="shared" si="40"/>
      </c>
      <c r="Y169" s="28">
        <f t="shared" si="40"/>
      </c>
      <c r="Z169" s="28">
        <f t="shared" si="40"/>
      </c>
      <c r="AA169" s="28">
        <f t="shared" si="40"/>
      </c>
      <c r="AB169" s="28">
        <f t="shared" si="40"/>
      </c>
    </row>
    <row r="170" spans="2:28" ht="12.75">
      <c r="B170" s="23"/>
      <c r="C170" s="58"/>
      <c r="D170" s="29"/>
      <c r="E170" s="26"/>
      <c r="F170" s="26"/>
      <c r="G170" s="59"/>
      <c r="H170" s="28">
        <f t="shared" si="38"/>
      </c>
      <c r="I170" s="28">
        <f t="shared" si="34"/>
      </c>
      <c r="J170" s="28">
        <f t="shared" si="37"/>
      </c>
      <c r="K170" s="28">
        <f t="shared" si="31"/>
      </c>
      <c r="L170" s="28">
        <f t="shared" si="39"/>
      </c>
      <c r="M170" s="28">
        <f t="shared" si="39"/>
      </c>
      <c r="N170" s="28">
        <f t="shared" si="39"/>
      </c>
      <c r="O170" s="28">
        <f t="shared" si="39"/>
      </c>
      <c r="P170" s="28">
        <f t="shared" si="39"/>
      </c>
      <c r="Q170" s="28">
        <f t="shared" si="39"/>
      </c>
      <c r="R170" s="28">
        <f t="shared" si="39"/>
      </c>
      <c r="S170" s="28">
        <f t="shared" si="39"/>
      </c>
      <c r="T170" s="28">
        <f t="shared" si="39"/>
      </c>
      <c r="U170" s="28">
        <f t="shared" si="39"/>
      </c>
      <c r="V170" s="28">
        <f t="shared" si="40"/>
      </c>
      <c r="W170" s="28">
        <f t="shared" si="40"/>
      </c>
      <c r="X170" s="28">
        <f t="shared" si="40"/>
      </c>
      <c r="Y170" s="28">
        <f t="shared" si="40"/>
      </c>
      <c r="Z170" s="28">
        <f t="shared" si="40"/>
      </c>
      <c r="AA170" s="28">
        <f t="shared" si="40"/>
      </c>
      <c r="AB170" s="28">
        <f t="shared" si="40"/>
      </c>
    </row>
    <row r="171" spans="2:28" ht="12.75">
      <c r="B171" s="23"/>
      <c r="C171" s="58"/>
      <c r="D171" s="29"/>
      <c r="E171" s="26"/>
      <c r="F171" s="26"/>
      <c r="G171" s="59"/>
      <c r="H171" s="28">
        <f t="shared" si="38"/>
      </c>
      <c r="I171" s="28">
        <f t="shared" si="34"/>
      </c>
      <c r="J171" s="28">
        <f t="shared" si="37"/>
      </c>
      <c r="K171" s="28">
        <f aca="true" t="shared" si="41" ref="K171:K202">IF($E171=YEAR+K$2,$D171,"")</f>
      </c>
      <c r="L171" s="28">
        <f t="shared" si="39"/>
      </c>
      <c r="M171" s="28">
        <f t="shared" si="39"/>
      </c>
      <c r="N171" s="28">
        <f t="shared" si="39"/>
      </c>
      <c r="O171" s="28">
        <f t="shared" si="39"/>
      </c>
      <c r="P171" s="28">
        <f t="shared" si="39"/>
      </c>
      <c r="Q171" s="28">
        <f t="shared" si="39"/>
      </c>
      <c r="R171" s="28">
        <f t="shared" si="39"/>
      </c>
      <c r="S171" s="28">
        <f t="shared" si="39"/>
      </c>
      <c r="T171" s="28">
        <f t="shared" si="39"/>
      </c>
      <c r="U171" s="28">
        <f t="shared" si="39"/>
      </c>
      <c r="V171" s="28">
        <f t="shared" si="40"/>
      </c>
      <c r="W171" s="28">
        <f t="shared" si="40"/>
      </c>
      <c r="X171" s="28">
        <f t="shared" si="40"/>
      </c>
      <c r="Y171" s="28">
        <f t="shared" si="40"/>
      </c>
      <c r="Z171" s="28">
        <f t="shared" si="40"/>
      </c>
      <c r="AA171" s="28">
        <f t="shared" si="40"/>
      </c>
      <c r="AB171" s="28">
        <f t="shared" si="40"/>
      </c>
    </row>
    <row r="172" spans="2:28" ht="12.75">
      <c r="B172" s="23"/>
      <c r="C172" s="58"/>
      <c r="D172" s="29"/>
      <c r="E172" s="26"/>
      <c r="F172" s="26"/>
      <c r="G172" s="59"/>
      <c r="H172" s="28">
        <f t="shared" si="38"/>
      </c>
      <c r="I172" s="28">
        <f t="shared" si="34"/>
      </c>
      <c r="J172" s="28">
        <f t="shared" si="37"/>
      </c>
      <c r="K172" s="28">
        <f t="shared" si="41"/>
      </c>
      <c r="L172" s="28">
        <f t="shared" si="39"/>
      </c>
      <c r="M172" s="28">
        <f t="shared" si="39"/>
      </c>
      <c r="N172" s="28">
        <f t="shared" si="39"/>
      </c>
      <c r="O172" s="28">
        <f t="shared" si="39"/>
      </c>
      <c r="P172" s="28">
        <f t="shared" si="39"/>
      </c>
      <c r="Q172" s="28">
        <f t="shared" si="39"/>
      </c>
      <c r="R172" s="28">
        <f t="shared" si="39"/>
      </c>
      <c r="S172" s="28">
        <f t="shared" si="39"/>
      </c>
      <c r="T172" s="28">
        <f t="shared" si="39"/>
      </c>
      <c r="U172" s="28">
        <f t="shared" si="39"/>
      </c>
      <c r="V172" s="28">
        <f t="shared" si="40"/>
      </c>
      <c r="W172" s="28">
        <f t="shared" si="40"/>
      </c>
      <c r="X172" s="28">
        <f t="shared" si="40"/>
      </c>
      <c r="Y172" s="28">
        <f t="shared" si="40"/>
      </c>
      <c r="Z172" s="28">
        <f t="shared" si="40"/>
      </c>
      <c r="AA172" s="28">
        <f t="shared" si="40"/>
      </c>
      <c r="AB172" s="28">
        <f t="shared" si="40"/>
      </c>
    </row>
    <row r="173" spans="2:28" ht="12.75">
      <c r="B173" s="23"/>
      <c r="C173" s="58"/>
      <c r="D173" s="29"/>
      <c r="E173" s="26"/>
      <c r="F173" s="26"/>
      <c r="G173" s="59"/>
      <c r="H173" s="28">
        <f t="shared" si="38"/>
      </c>
      <c r="I173" s="28">
        <f t="shared" si="34"/>
      </c>
      <c r="J173" s="28">
        <f t="shared" si="37"/>
      </c>
      <c r="K173" s="28">
        <f t="shared" si="41"/>
      </c>
      <c r="L173" s="28">
        <f t="shared" si="39"/>
      </c>
      <c r="M173" s="28">
        <f t="shared" si="39"/>
      </c>
      <c r="N173" s="28">
        <f t="shared" si="39"/>
      </c>
      <c r="O173" s="28">
        <f t="shared" si="39"/>
      </c>
      <c r="P173" s="28">
        <f t="shared" si="39"/>
      </c>
      <c r="Q173" s="28">
        <f t="shared" si="39"/>
      </c>
      <c r="R173" s="28">
        <f t="shared" si="39"/>
      </c>
      <c r="S173" s="28">
        <f t="shared" si="39"/>
      </c>
      <c r="T173" s="28">
        <f t="shared" si="39"/>
      </c>
      <c r="U173" s="28">
        <f t="shared" si="39"/>
      </c>
      <c r="V173" s="28">
        <f t="shared" si="40"/>
      </c>
      <c r="W173" s="28">
        <f t="shared" si="40"/>
      </c>
      <c r="X173" s="28">
        <f t="shared" si="40"/>
      </c>
      <c r="Y173" s="28">
        <f t="shared" si="40"/>
      </c>
      <c r="Z173" s="28">
        <f t="shared" si="40"/>
      </c>
      <c r="AA173" s="28">
        <f t="shared" si="40"/>
      </c>
      <c r="AB173" s="28">
        <f t="shared" si="40"/>
      </c>
    </row>
    <row r="174" spans="2:28" ht="12.75">
      <c r="B174" s="23"/>
      <c r="C174" s="58"/>
      <c r="D174" s="29"/>
      <c r="E174" s="26"/>
      <c r="F174" s="26"/>
      <c r="G174" s="59"/>
      <c r="H174" s="28">
        <f t="shared" si="38"/>
      </c>
      <c r="I174" s="28">
        <f t="shared" si="34"/>
      </c>
      <c r="J174" s="28">
        <f t="shared" si="37"/>
      </c>
      <c r="K174" s="28">
        <f t="shared" si="41"/>
      </c>
      <c r="L174" s="28">
        <f t="shared" si="39"/>
      </c>
      <c r="M174" s="28">
        <f t="shared" si="39"/>
      </c>
      <c r="N174" s="28">
        <f t="shared" si="39"/>
      </c>
      <c r="O174" s="28">
        <f t="shared" si="39"/>
      </c>
      <c r="P174" s="28">
        <f t="shared" si="39"/>
      </c>
      <c r="Q174" s="28">
        <f t="shared" si="39"/>
      </c>
      <c r="R174" s="28">
        <f t="shared" si="39"/>
      </c>
      <c r="S174" s="28">
        <f t="shared" si="39"/>
      </c>
      <c r="T174" s="28">
        <f t="shared" si="39"/>
      </c>
      <c r="U174" s="28">
        <f t="shared" si="39"/>
      </c>
      <c r="V174" s="28">
        <f t="shared" si="40"/>
      </c>
      <c r="W174" s="28">
        <f t="shared" si="40"/>
      </c>
      <c r="X174" s="28">
        <f t="shared" si="40"/>
      </c>
      <c r="Y174" s="28">
        <f t="shared" si="40"/>
      </c>
      <c r="Z174" s="28">
        <f t="shared" si="40"/>
      </c>
      <c r="AA174" s="28">
        <f t="shared" si="40"/>
      </c>
      <c r="AB174" s="28">
        <f t="shared" si="40"/>
      </c>
    </row>
    <row r="175" spans="2:28" ht="12.75">
      <c r="B175" s="23"/>
      <c r="C175" s="58"/>
      <c r="D175" s="29"/>
      <c r="E175" s="26"/>
      <c r="F175" s="26"/>
      <c r="G175" s="59"/>
      <c r="H175" s="28">
        <f t="shared" si="38"/>
      </c>
      <c r="I175" s="28">
        <f t="shared" si="34"/>
      </c>
      <c r="J175" s="28">
        <f t="shared" si="37"/>
      </c>
      <c r="K175" s="28">
        <f t="shared" si="41"/>
      </c>
      <c r="L175" s="28">
        <f aca="true" t="shared" si="42" ref="L175:U184">IF($E175=YEAR+L$2,$D175,"")</f>
      </c>
      <c r="M175" s="28">
        <f t="shared" si="42"/>
      </c>
      <c r="N175" s="28">
        <f t="shared" si="42"/>
      </c>
      <c r="O175" s="28">
        <f t="shared" si="42"/>
      </c>
      <c r="P175" s="28">
        <f t="shared" si="42"/>
      </c>
      <c r="Q175" s="28">
        <f t="shared" si="42"/>
      </c>
      <c r="R175" s="28">
        <f t="shared" si="42"/>
      </c>
      <c r="S175" s="28">
        <f t="shared" si="42"/>
      </c>
      <c r="T175" s="28">
        <f t="shared" si="42"/>
      </c>
      <c r="U175" s="28">
        <f t="shared" si="42"/>
      </c>
      <c r="V175" s="28">
        <f aca="true" t="shared" si="43" ref="V175:AB184">IF($E175=YEAR+V$2,$D175,"")</f>
      </c>
      <c r="W175" s="28">
        <f t="shared" si="43"/>
      </c>
      <c r="X175" s="28">
        <f t="shared" si="43"/>
      </c>
      <c r="Y175" s="28">
        <f t="shared" si="43"/>
      </c>
      <c r="Z175" s="28">
        <f t="shared" si="43"/>
      </c>
      <c r="AA175" s="28">
        <f t="shared" si="43"/>
      </c>
      <c r="AB175" s="28">
        <f t="shared" si="43"/>
      </c>
    </row>
    <row r="176" spans="2:28" ht="12.75">
      <c r="B176" s="23"/>
      <c r="C176" s="58"/>
      <c r="D176" s="29"/>
      <c r="E176" s="26"/>
      <c r="F176" s="26"/>
      <c r="G176" s="59"/>
      <c r="H176" s="28">
        <f t="shared" si="38"/>
      </c>
      <c r="I176" s="28">
        <f t="shared" si="34"/>
      </c>
      <c r="J176" s="28">
        <f t="shared" si="37"/>
      </c>
      <c r="K176" s="28">
        <f t="shared" si="41"/>
      </c>
      <c r="L176" s="28">
        <f t="shared" si="42"/>
      </c>
      <c r="M176" s="28">
        <f t="shared" si="42"/>
      </c>
      <c r="N176" s="28">
        <f t="shared" si="42"/>
      </c>
      <c r="O176" s="28">
        <f t="shared" si="42"/>
      </c>
      <c r="P176" s="28">
        <f t="shared" si="42"/>
      </c>
      <c r="Q176" s="28">
        <f t="shared" si="42"/>
      </c>
      <c r="R176" s="28">
        <f t="shared" si="42"/>
      </c>
      <c r="S176" s="28">
        <f t="shared" si="42"/>
      </c>
      <c r="T176" s="28">
        <f t="shared" si="42"/>
      </c>
      <c r="U176" s="28">
        <f t="shared" si="42"/>
      </c>
      <c r="V176" s="28">
        <f t="shared" si="43"/>
      </c>
      <c r="W176" s="28">
        <f t="shared" si="43"/>
      </c>
      <c r="X176" s="28">
        <f t="shared" si="43"/>
      </c>
      <c r="Y176" s="28">
        <f t="shared" si="43"/>
      </c>
      <c r="Z176" s="28">
        <f t="shared" si="43"/>
      </c>
      <c r="AA176" s="28">
        <f t="shared" si="43"/>
      </c>
      <c r="AB176" s="28">
        <f t="shared" si="43"/>
      </c>
    </row>
    <row r="177" spans="2:28" ht="12.75">
      <c r="B177" s="23"/>
      <c r="C177" s="58"/>
      <c r="D177" s="29"/>
      <c r="E177" s="26"/>
      <c r="F177" s="26"/>
      <c r="G177" s="59"/>
      <c r="H177" s="28">
        <f t="shared" si="38"/>
      </c>
      <c r="I177" s="28">
        <f t="shared" si="34"/>
      </c>
      <c r="J177" s="28">
        <f t="shared" si="37"/>
      </c>
      <c r="K177" s="28">
        <f t="shared" si="41"/>
      </c>
      <c r="L177" s="28">
        <f t="shared" si="42"/>
      </c>
      <c r="M177" s="28">
        <f t="shared" si="42"/>
      </c>
      <c r="N177" s="28">
        <f t="shared" si="42"/>
      </c>
      <c r="O177" s="28">
        <f t="shared" si="42"/>
      </c>
      <c r="P177" s="28">
        <f t="shared" si="42"/>
      </c>
      <c r="Q177" s="28">
        <f t="shared" si="42"/>
      </c>
      <c r="R177" s="28">
        <f t="shared" si="42"/>
      </c>
      <c r="S177" s="28">
        <f t="shared" si="42"/>
      </c>
      <c r="T177" s="28">
        <f t="shared" si="42"/>
      </c>
      <c r="U177" s="28">
        <f t="shared" si="42"/>
      </c>
      <c r="V177" s="28">
        <f t="shared" si="43"/>
      </c>
      <c r="W177" s="28">
        <f t="shared" si="43"/>
      </c>
      <c r="X177" s="28">
        <f t="shared" si="43"/>
      </c>
      <c r="Y177" s="28">
        <f t="shared" si="43"/>
      </c>
      <c r="Z177" s="28">
        <f t="shared" si="43"/>
      </c>
      <c r="AA177" s="28">
        <f t="shared" si="43"/>
      </c>
      <c r="AB177" s="28">
        <f t="shared" si="43"/>
      </c>
    </row>
    <row r="178" spans="2:28" ht="12.75">
      <c r="B178" s="23"/>
      <c r="C178" s="58"/>
      <c r="D178" s="29"/>
      <c r="E178" s="26"/>
      <c r="F178" s="26"/>
      <c r="G178" s="59"/>
      <c r="H178" s="28">
        <f t="shared" si="38"/>
      </c>
      <c r="I178" s="28">
        <f t="shared" si="34"/>
      </c>
      <c r="J178" s="28">
        <f t="shared" si="37"/>
      </c>
      <c r="K178" s="28">
        <f t="shared" si="41"/>
      </c>
      <c r="L178" s="28">
        <f t="shared" si="42"/>
      </c>
      <c r="M178" s="28">
        <f t="shared" si="42"/>
      </c>
      <c r="N178" s="28">
        <f t="shared" si="42"/>
      </c>
      <c r="O178" s="28">
        <f t="shared" si="42"/>
      </c>
      <c r="P178" s="28">
        <f t="shared" si="42"/>
      </c>
      <c r="Q178" s="28">
        <f t="shared" si="42"/>
      </c>
      <c r="R178" s="28">
        <f t="shared" si="42"/>
      </c>
      <c r="S178" s="28">
        <f t="shared" si="42"/>
      </c>
      <c r="T178" s="28">
        <f t="shared" si="42"/>
      </c>
      <c r="U178" s="28">
        <f t="shared" si="42"/>
      </c>
      <c r="V178" s="28">
        <f t="shared" si="43"/>
      </c>
      <c r="W178" s="28">
        <f t="shared" si="43"/>
      </c>
      <c r="X178" s="28">
        <f t="shared" si="43"/>
      </c>
      <c r="Y178" s="28">
        <f t="shared" si="43"/>
      </c>
      <c r="Z178" s="28">
        <f t="shared" si="43"/>
      </c>
      <c r="AA178" s="28">
        <f t="shared" si="43"/>
      </c>
      <c r="AB178" s="28">
        <f t="shared" si="43"/>
      </c>
    </row>
    <row r="179" spans="2:28" ht="12.75">
      <c r="B179" s="23"/>
      <c r="C179" s="58"/>
      <c r="D179" s="29"/>
      <c r="E179" s="26"/>
      <c r="F179" s="26"/>
      <c r="G179" s="59"/>
      <c r="H179" s="28">
        <f t="shared" si="38"/>
      </c>
      <c r="I179" s="28">
        <f t="shared" si="34"/>
      </c>
      <c r="J179" s="28">
        <f t="shared" si="37"/>
      </c>
      <c r="K179" s="28">
        <f t="shared" si="41"/>
      </c>
      <c r="L179" s="28">
        <f t="shared" si="42"/>
      </c>
      <c r="M179" s="28">
        <f t="shared" si="42"/>
      </c>
      <c r="N179" s="28">
        <f t="shared" si="42"/>
      </c>
      <c r="O179" s="28">
        <f t="shared" si="42"/>
      </c>
      <c r="P179" s="28">
        <f t="shared" si="42"/>
      </c>
      <c r="Q179" s="28">
        <f t="shared" si="42"/>
      </c>
      <c r="R179" s="28">
        <f t="shared" si="42"/>
      </c>
      <c r="S179" s="28">
        <f t="shared" si="42"/>
      </c>
      <c r="T179" s="28">
        <f t="shared" si="42"/>
      </c>
      <c r="U179" s="28">
        <f t="shared" si="42"/>
      </c>
      <c r="V179" s="28">
        <f t="shared" si="43"/>
      </c>
      <c r="W179" s="28">
        <f t="shared" si="43"/>
      </c>
      <c r="X179" s="28">
        <f t="shared" si="43"/>
      </c>
      <c r="Y179" s="28">
        <f t="shared" si="43"/>
      </c>
      <c r="Z179" s="28">
        <f t="shared" si="43"/>
      </c>
      <c r="AA179" s="28">
        <f t="shared" si="43"/>
      </c>
      <c r="AB179" s="28">
        <f t="shared" si="43"/>
      </c>
    </row>
    <row r="180" spans="2:28" ht="12.75">
      <c r="B180" s="23"/>
      <c r="C180" s="58"/>
      <c r="D180" s="29"/>
      <c r="E180" s="26"/>
      <c r="F180" s="26"/>
      <c r="G180" s="59"/>
      <c r="H180" s="28">
        <f t="shared" si="38"/>
      </c>
      <c r="I180" s="28">
        <f aca="true" t="shared" si="44" ref="I180:I211">IF($E180=YEAR+I$2,$D180,"")</f>
      </c>
      <c r="J180" s="28">
        <f t="shared" si="37"/>
      </c>
      <c r="K180" s="28">
        <f t="shared" si="41"/>
      </c>
      <c r="L180" s="28">
        <f t="shared" si="42"/>
      </c>
      <c r="M180" s="28">
        <f t="shared" si="42"/>
      </c>
      <c r="N180" s="28">
        <f t="shared" si="42"/>
      </c>
      <c r="O180" s="28">
        <f t="shared" si="42"/>
      </c>
      <c r="P180" s="28">
        <f t="shared" si="42"/>
      </c>
      <c r="Q180" s="28">
        <f t="shared" si="42"/>
      </c>
      <c r="R180" s="28">
        <f t="shared" si="42"/>
      </c>
      <c r="S180" s="28">
        <f t="shared" si="42"/>
      </c>
      <c r="T180" s="28">
        <f t="shared" si="42"/>
      </c>
      <c r="U180" s="28">
        <f t="shared" si="42"/>
      </c>
      <c r="V180" s="28">
        <f t="shared" si="43"/>
      </c>
      <c r="W180" s="28">
        <f t="shared" si="43"/>
      </c>
      <c r="X180" s="28">
        <f t="shared" si="43"/>
      </c>
      <c r="Y180" s="28">
        <f t="shared" si="43"/>
      </c>
      <c r="Z180" s="28">
        <f t="shared" si="43"/>
      </c>
      <c r="AA180" s="28">
        <f t="shared" si="43"/>
      </c>
      <c r="AB180" s="28">
        <f t="shared" si="43"/>
      </c>
    </row>
    <row r="181" spans="2:28" ht="12.75">
      <c r="B181" s="23"/>
      <c r="C181" s="58"/>
      <c r="D181" s="29"/>
      <c r="E181" s="26"/>
      <c r="F181" s="26"/>
      <c r="G181" s="59"/>
      <c r="H181" s="28">
        <f t="shared" si="38"/>
      </c>
      <c r="I181" s="28">
        <f t="shared" si="44"/>
      </c>
      <c r="J181" s="28">
        <f t="shared" si="37"/>
      </c>
      <c r="K181" s="28">
        <f t="shared" si="41"/>
      </c>
      <c r="L181" s="28">
        <f t="shared" si="42"/>
      </c>
      <c r="M181" s="28">
        <f t="shared" si="42"/>
      </c>
      <c r="N181" s="28">
        <f t="shared" si="42"/>
      </c>
      <c r="O181" s="28">
        <f t="shared" si="42"/>
      </c>
      <c r="P181" s="28">
        <f t="shared" si="42"/>
      </c>
      <c r="Q181" s="28">
        <f t="shared" si="42"/>
      </c>
      <c r="R181" s="28">
        <f t="shared" si="42"/>
      </c>
      <c r="S181" s="28">
        <f t="shared" si="42"/>
      </c>
      <c r="T181" s="28">
        <f t="shared" si="42"/>
      </c>
      <c r="U181" s="28">
        <f t="shared" si="42"/>
      </c>
      <c r="V181" s="28">
        <f t="shared" si="43"/>
      </c>
      <c r="W181" s="28">
        <f t="shared" si="43"/>
      </c>
      <c r="X181" s="28">
        <f t="shared" si="43"/>
      </c>
      <c r="Y181" s="28">
        <f t="shared" si="43"/>
      </c>
      <c r="Z181" s="28">
        <f t="shared" si="43"/>
      </c>
      <c r="AA181" s="28">
        <f t="shared" si="43"/>
      </c>
      <c r="AB181" s="28">
        <f t="shared" si="43"/>
      </c>
    </row>
    <row r="182" spans="2:28" ht="12.75">
      <c r="B182" s="23"/>
      <c r="C182" s="58"/>
      <c r="D182" s="29"/>
      <c r="E182" s="26"/>
      <c r="F182" s="26"/>
      <c r="G182" s="59"/>
      <c r="H182" s="28">
        <f t="shared" si="38"/>
      </c>
      <c r="I182" s="28">
        <f t="shared" si="44"/>
      </c>
      <c r="J182" s="28">
        <f t="shared" si="37"/>
      </c>
      <c r="K182" s="28">
        <f t="shared" si="41"/>
      </c>
      <c r="L182" s="28">
        <f t="shared" si="42"/>
      </c>
      <c r="M182" s="28">
        <f t="shared" si="42"/>
      </c>
      <c r="N182" s="28">
        <f t="shared" si="42"/>
      </c>
      <c r="O182" s="28">
        <f t="shared" si="42"/>
      </c>
      <c r="P182" s="28">
        <f t="shared" si="42"/>
      </c>
      <c r="Q182" s="28">
        <f t="shared" si="42"/>
      </c>
      <c r="R182" s="28">
        <f t="shared" si="42"/>
      </c>
      <c r="S182" s="28">
        <f t="shared" si="42"/>
      </c>
      <c r="T182" s="28">
        <f t="shared" si="42"/>
      </c>
      <c r="U182" s="28">
        <f t="shared" si="42"/>
      </c>
      <c r="V182" s="28">
        <f t="shared" si="43"/>
      </c>
      <c r="W182" s="28">
        <f t="shared" si="43"/>
      </c>
      <c r="X182" s="28">
        <f t="shared" si="43"/>
      </c>
      <c r="Y182" s="28">
        <f t="shared" si="43"/>
      </c>
      <c r="Z182" s="28">
        <f t="shared" si="43"/>
      </c>
      <c r="AA182" s="28">
        <f t="shared" si="43"/>
      </c>
      <c r="AB182" s="28">
        <f t="shared" si="43"/>
      </c>
    </row>
    <row r="183" spans="2:28" ht="12.75">
      <c r="B183" s="23"/>
      <c r="C183" s="58"/>
      <c r="D183" s="29"/>
      <c r="E183" s="26"/>
      <c r="F183" s="26"/>
      <c r="G183" s="59"/>
      <c r="H183" s="28">
        <f t="shared" si="38"/>
      </c>
      <c r="I183" s="28">
        <f t="shared" si="44"/>
      </c>
      <c r="J183" s="28">
        <f t="shared" si="37"/>
      </c>
      <c r="K183" s="28">
        <f t="shared" si="41"/>
      </c>
      <c r="L183" s="28">
        <f t="shared" si="42"/>
      </c>
      <c r="M183" s="28">
        <f t="shared" si="42"/>
      </c>
      <c r="N183" s="28">
        <f t="shared" si="42"/>
      </c>
      <c r="O183" s="28">
        <f t="shared" si="42"/>
      </c>
      <c r="P183" s="28">
        <f t="shared" si="42"/>
      </c>
      <c r="Q183" s="28">
        <f t="shared" si="42"/>
      </c>
      <c r="R183" s="28">
        <f t="shared" si="42"/>
      </c>
      <c r="S183" s="28">
        <f t="shared" si="42"/>
      </c>
      <c r="T183" s="28">
        <f t="shared" si="42"/>
      </c>
      <c r="U183" s="28">
        <f t="shared" si="42"/>
      </c>
      <c r="V183" s="28">
        <f t="shared" si="43"/>
      </c>
      <c r="W183" s="28">
        <f t="shared" si="43"/>
      </c>
      <c r="X183" s="28">
        <f t="shared" si="43"/>
      </c>
      <c r="Y183" s="28">
        <f t="shared" si="43"/>
      </c>
      <c r="Z183" s="28">
        <f t="shared" si="43"/>
      </c>
      <c r="AA183" s="28">
        <f t="shared" si="43"/>
      </c>
      <c r="AB183" s="28">
        <f t="shared" si="43"/>
      </c>
    </row>
    <row r="184" spans="2:28" ht="12.75">
      <c r="B184" s="23"/>
      <c r="C184" s="58"/>
      <c r="D184" s="29"/>
      <c r="E184" s="26"/>
      <c r="F184" s="26"/>
      <c r="G184" s="59"/>
      <c r="H184" s="28">
        <f t="shared" si="38"/>
      </c>
      <c r="I184" s="28">
        <f t="shared" si="44"/>
      </c>
      <c r="J184" s="28">
        <f t="shared" si="37"/>
      </c>
      <c r="K184" s="28">
        <f t="shared" si="41"/>
      </c>
      <c r="L184" s="28">
        <f t="shared" si="42"/>
      </c>
      <c r="M184" s="28">
        <f t="shared" si="42"/>
      </c>
      <c r="N184" s="28">
        <f t="shared" si="42"/>
      </c>
      <c r="O184" s="28">
        <f t="shared" si="42"/>
      </c>
      <c r="P184" s="28">
        <f t="shared" si="42"/>
      </c>
      <c r="Q184" s="28">
        <f t="shared" si="42"/>
      </c>
      <c r="R184" s="28">
        <f t="shared" si="42"/>
      </c>
      <c r="S184" s="28">
        <f t="shared" si="42"/>
      </c>
      <c r="T184" s="28">
        <f t="shared" si="42"/>
      </c>
      <c r="U184" s="28">
        <f t="shared" si="42"/>
      </c>
      <c r="V184" s="28">
        <f t="shared" si="43"/>
      </c>
      <c r="W184" s="28">
        <f t="shared" si="43"/>
      </c>
      <c r="X184" s="28">
        <f t="shared" si="43"/>
      </c>
      <c r="Y184" s="28">
        <f t="shared" si="43"/>
      </c>
      <c r="Z184" s="28">
        <f t="shared" si="43"/>
      </c>
      <c r="AA184" s="28">
        <f t="shared" si="43"/>
      </c>
      <c r="AB184" s="28">
        <f t="shared" si="43"/>
      </c>
    </row>
    <row r="185" spans="2:28" ht="12.75">
      <c r="B185" s="23"/>
      <c r="C185" s="58"/>
      <c r="D185" s="29"/>
      <c r="E185" s="26"/>
      <c r="F185" s="26"/>
      <c r="G185" s="59"/>
      <c r="H185" s="28">
        <f t="shared" si="38"/>
      </c>
      <c r="I185" s="28">
        <f t="shared" si="44"/>
      </c>
      <c r="J185" s="28">
        <f t="shared" si="37"/>
      </c>
      <c r="K185" s="28">
        <f t="shared" si="41"/>
      </c>
      <c r="L185" s="28">
        <f aca="true" t="shared" si="45" ref="L185:U194">IF($E185=YEAR+L$2,$D185,"")</f>
      </c>
      <c r="M185" s="28">
        <f t="shared" si="45"/>
      </c>
      <c r="N185" s="28">
        <f t="shared" si="45"/>
      </c>
      <c r="O185" s="28">
        <f t="shared" si="45"/>
      </c>
      <c r="P185" s="28">
        <f t="shared" si="45"/>
      </c>
      <c r="Q185" s="28">
        <f t="shared" si="45"/>
      </c>
      <c r="R185" s="28">
        <f t="shared" si="45"/>
      </c>
      <c r="S185" s="28">
        <f t="shared" si="45"/>
      </c>
      <c r="T185" s="28">
        <f t="shared" si="45"/>
      </c>
      <c r="U185" s="28">
        <f t="shared" si="45"/>
      </c>
      <c r="V185" s="28">
        <f aca="true" t="shared" si="46" ref="V185:AB194">IF($E185=YEAR+V$2,$D185,"")</f>
      </c>
      <c r="W185" s="28">
        <f t="shared" si="46"/>
      </c>
      <c r="X185" s="28">
        <f t="shared" si="46"/>
      </c>
      <c r="Y185" s="28">
        <f t="shared" si="46"/>
      </c>
      <c r="Z185" s="28">
        <f t="shared" si="46"/>
      </c>
      <c r="AA185" s="28">
        <f t="shared" si="46"/>
      </c>
      <c r="AB185" s="28">
        <f t="shared" si="46"/>
      </c>
    </row>
    <row r="186" spans="2:28" ht="12.75">
      <c r="B186" s="23"/>
      <c r="C186" s="58"/>
      <c r="D186" s="29"/>
      <c r="E186" s="26"/>
      <c r="F186" s="26"/>
      <c r="G186" s="59"/>
      <c r="H186" s="28">
        <f t="shared" si="38"/>
      </c>
      <c r="I186" s="28">
        <f t="shared" si="44"/>
      </c>
      <c r="J186" s="28">
        <f t="shared" si="37"/>
      </c>
      <c r="K186" s="28">
        <f t="shared" si="41"/>
      </c>
      <c r="L186" s="28">
        <f t="shared" si="45"/>
      </c>
      <c r="M186" s="28">
        <f t="shared" si="45"/>
      </c>
      <c r="N186" s="28">
        <f t="shared" si="45"/>
      </c>
      <c r="O186" s="28">
        <f t="shared" si="45"/>
      </c>
      <c r="P186" s="28">
        <f t="shared" si="45"/>
      </c>
      <c r="Q186" s="28">
        <f t="shared" si="45"/>
      </c>
      <c r="R186" s="28">
        <f t="shared" si="45"/>
      </c>
      <c r="S186" s="28">
        <f t="shared" si="45"/>
      </c>
      <c r="T186" s="28">
        <f t="shared" si="45"/>
      </c>
      <c r="U186" s="28">
        <f t="shared" si="45"/>
      </c>
      <c r="V186" s="28">
        <f t="shared" si="46"/>
      </c>
      <c r="W186" s="28">
        <f t="shared" si="46"/>
      </c>
      <c r="X186" s="28">
        <f t="shared" si="46"/>
      </c>
      <c r="Y186" s="28">
        <f t="shared" si="46"/>
      </c>
      <c r="Z186" s="28">
        <f t="shared" si="46"/>
      </c>
      <c r="AA186" s="28">
        <f t="shared" si="46"/>
      </c>
      <c r="AB186" s="28">
        <f t="shared" si="46"/>
      </c>
    </row>
    <row r="187" spans="2:28" ht="12.75">
      <c r="B187" s="23"/>
      <c r="C187" s="58"/>
      <c r="D187" s="29"/>
      <c r="E187" s="26"/>
      <c r="F187" s="26"/>
      <c r="G187" s="59"/>
      <c r="H187" s="28">
        <f t="shared" si="38"/>
      </c>
      <c r="I187" s="28">
        <f t="shared" si="44"/>
      </c>
      <c r="J187" s="28">
        <f t="shared" si="37"/>
      </c>
      <c r="K187" s="28">
        <f t="shared" si="41"/>
      </c>
      <c r="L187" s="28">
        <f t="shared" si="45"/>
      </c>
      <c r="M187" s="28">
        <f t="shared" si="45"/>
      </c>
      <c r="N187" s="28">
        <f t="shared" si="45"/>
      </c>
      <c r="O187" s="28">
        <f t="shared" si="45"/>
      </c>
      <c r="P187" s="28">
        <f t="shared" si="45"/>
      </c>
      <c r="Q187" s="28">
        <f t="shared" si="45"/>
      </c>
      <c r="R187" s="28">
        <f t="shared" si="45"/>
      </c>
      <c r="S187" s="28">
        <f t="shared" si="45"/>
      </c>
      <c r="T187" s="28">
        <f t="shared" si="45"/>
      </c>
      <c r="U187" s="28">
        <f t="shared" si="45"/>
      </c>
      <c r="V187" s="28">
        <f t="shared" si="46"/>
      </c>
      <c r="W187" s="28">
        <f t="shared" si="46"/>
      </c>
      <c r="X187" s="28">
        <f t="shared" si="46"/>
      </c>
      <c r="Y187" s="28">
        <f t="shared" si="46"/>
      </c>
      <c r="Z187" s="28">
        <f t="shared" si="46"/>
      </c>
      <c r="AA187" s="28">
        <f t="shared" si="46"/>
      </c>
      <c r="AB187" s="28">
        <f t="shared" si="46"/>
      </c>
    </row>
    <row r="188" spans="2:28" ht="12.75">
      <c r="B188" s="23"/>
      <c r="C188" s="58"/>
      <c r="D188" s="29"/>
      <c r="E188" s="26"/>
      <c r="F188" s="26"/>
      <c r="G188" s="59"/>
      <c r="H188" s="28">
        <f t="shared" si="38"/>
      </c>
      <c r="I188" s="28">
        <f t="shared" si="44"/>
      </c>
      <c r="J188" s="28">
        <f t="shared" si="37"/>
      </c>
      <c r="K188" s="28">
        <f t="shared" si="41"/>
      </c>
      <c r="L188" s="28">
        <f t="shared" si="45"/>
      </c>
      <c r="M188" s="28">
        <f t="shared" si="45"/>
      </c>
      <c r="N188" s="28">
        <f t="shared" si="45"/>
      </c>
      <c r="O188" s="28">
        <f t="shared" si="45"/>
      </c>
      <c r="P188" s="28">
        <f t="shared" si="45"/>
      </c>
      <c r="Q188" s="28">
        <f t="shared" si="45"/>
      </c>
      <c r="R188" s="28">
        <f t="shared" si="45"/>
      </c>
      <c r="S188" s="28">
        <f t="shared" si="45"/>
      </c>
      <c r="T188" s="28">
        <f t="shared" si="45"/>
      </c>
      <c r="U188" s="28">
        <f t="shared" si="45"/>
      </c>
      <c r="V188" s="28">
        <f t="shared" si="46"/>
      </c>
      <c r="W188" s="28">
        <f t="shared" si="46"/>
      </c>
      <c r="X188" s="28">
        <f t="shared" si="46"/>
      </c>
      <c r="Y188" s="28">
        <f t="shared" si="46"/>
      </c>
      <c r="Z188" s="28">
        <f t="shared" si="46"/>
      </c>
      <c r="AA188" s="28">
        <f t="shared" si="46"/>
      </c>
      <c r="AB188" s="28">
        <f t="shared" si="46"/>
      </c>
    </row>
    <row r="189" spans="2:28" ht="12.75">
      <c r="B189" s="23"/>
      <c r="C189" s="58"/>
      <c r="D189" s="29"/>
      <c r="E189" s="26"/>
      <c r="F189" s="26"/>
      <c r="G189" s="59"/>
      <c r="H189" s="28">
        <f t="shared" si="38"/>
      </c>
      <c r="I189" s="28">
        <f t="shared" si="44"/>
      </c>
      <c r="J189" s="28">
        <f t="shared" si="37"/>
      </c>
      <c r="K189" s="28">
        <f t="shared" si="41"/>
      </c>
      <c r="L189" s="28">
        <f t="shared" si="45"/>
      </c>
      <c r="M189" s="28">
        <f t="shared" si="45"/>
      </c>
      <c r="N189" s="28">
        <f t="shared" si="45"/>
      </c>
      <c r="O189" s="28">
        <f t="shared" si="45"/>
      </c>
      <c r="P189" s="28">
        <f t="shared" si="45"/>
      </c>
      <c r="Q189" s="28">
        <f t="shared" si="45"/>
      </c>
      <c r="R189" s="28">
        <f t="shared" si="45"/>
      </c>
      <c r="S189" s="28">
        <f t="shared" si="45"/>
      </c>
      <c r="T189" s="28">
        <f t="shared" si="45"/>
      </c>
      <c r="U189" s="28">
        <f t="shared" si="45"/>
      </c>
      <c r="V189" s="28">
        <f t="shared" si="46"/>
      </c>
      <c r="W189" s="28">
        <f t="shared" si="46"/>
      </c>
      <c r="X189" s="28">
        <f t="shared" si="46"/>
      </c>
      <c r="Y189" s="28">
        <f t="shared" si="46"/>
      </c>
      <c r="Z189" s="28">
        <f t="shared" si="46"/>
      </c>
      <c r="AA189" s="28">
        <f t="shared" si="46"/>
      </c>
      <c r="AB189" s="28">
        <f t="shared" si="46"/>
      </c>
    </row>
    <row r="190" spans="2:28" ht="12.75">
      <c r="B190" s="23"/>
      <c r="C190" s="58"/>
      <c r="D190" s="29"/>
      <c r="E190" s="26"/>
      <c r="F190" s="26"/>
      <c r="G190" s="59"/>
      <c r="H190" s="28">
        <f t="shared" si="38"/>
      </c>
      <c r="I190" s="28">
        <f t="shared" si="44"/>
      </c>
      <c r="J190" s="28">
        <f aca="true" t="shared" si="47" ref="J190:J221">IF($E190=YEAR+J$2,$D190,"")</f>
      </c>
      <c r="K190" s="28">
        <f t="shared" si="41"/>
      </c>
      <c r="L190" s="28">
        <f t="shared" si="45"/>
      </c>
      <c r="M190" s="28">
        <f t="shared" si="45"/>
      </c>
      <c r="N190" s="28">
        <f t="shared" si="45"/>
      </c>
      <c r="O190" s="28">
        <f t="shared" si="45"/>
      </c>
      <c r="P190" s="28">
        <f t="shared" si="45"/>
      </c>
      <c r="Q190" s="28">
        <f t="shared" si="45"/>
      </c>
      <c r="R190" s="28">
        <f t="shared" si="45"/>
      </c>
      <c r="S190" s="28">
        <f t="shared" si="45"/>
      </c>
      <c r="T190" s="28">
        <f t="shared" si="45"/>
      </c>
      <c r="U190" s="28">
        <f t="shared" si="45"/>
      </c>
      <c r="V190" s="28">
        <f t="shared" si="46"/>
      </c>
      <c r="W190" s="28">
        <f t="shared" si="46"/>
      </c>
      <c r="X190" s="28">
        <f t="shared" si="46"/>
      </c>
      <c r="Y190" s="28">
        <f t="shared" si="46"/>
      </c>
      <c r="Z190" s="28">
        <f t="shared" si="46"/>
      </c>
      <c r="AA190" s="28">
        <f t="shared" si="46"/>
      </c>
      <c r="AB190" s="28">
        <f t="shared" si="46"/>
      </c>
    </row>
    <row r="191" spans="2:28" ht="12.75">
      <c r="B191" s="23"/>
      <c r="C191" s="58"/>
      <c r="D191" s="29"/>
      <c r="E191" s="26"/>
      <c r="F191" s="26"/>
      <c r="G191" s="59"/>
      <c r="H191" s="28">
        <f aca="true" t="shared" si="48" ref="H191:H222">IF($E191=YEAR+H$2,$D191,"")</f>
      </c>
      <c r="I191" s="28">
        <f t="shared" si="44"/>
      </c>
      <c r="J191" s="28">
        <f t="shared" si="47"/>
      </c>
      <c r="K191" s="28">
        <f t="shared" si="41"/>
      </c>
      <c r="L191" s="28">
        <f t="shared" si="45"/>
      </c>
      <c r="M191" s="28">
        <f t="shared" si="45"/>
      </c>
      <c r="N191" s="28">
        <f t="shared" si="45"/>
      </c>
      <c r="O191" s="28">
        <f t="shared" si="45"/>
      </c>
      <c r="P191" s="28">
        <f t="shared" si="45"/>
      </c>
      <c r="Q191" s="28">
        <f t="shared" si="45"/>
      </c>
      <c r="R191" s="28">
        <f t="shared" si="45"/>
      </c>
      <c r="S191" s="28">
        <f t="shared" si="45"/>
      </c>
      <c r="T191" s="28">
        <f t="shared" si="45"/>
      </c>
      <c r="U191" s="28">
        <f t="shared" si="45"/>
      </c>
      <c r="V191" s="28">
        <f t="shared" si="46"/>
      </c>
      <c r="W191" s="28">
        <f t="shared" si="46"/>
      </c>
      <c r="X191" s="28">
        <f t="shared" si="46"/>
      </c>
      <c r="Y191" s="28">
        <f t="shared" si="46"/>
      </c>
      <c r="Z191" s="28">
        <f t="shared" si="46"/>
      </c>
      <c r="AA191" s="28">
        <f t="shared" si="46"/>
      </c>
      <c r="AB191" s="28">
        <f t="shared" si="46"/>
      </c>
    </row>
    <row r="192" spans="2:28" ht="12.75">
      <c r="B192" s="23"/>
      <c r="C192" s="58"/>
      <c r="D192" s="29"/>
      <c r="E192" s="26"/>
      <c r="F192" s="26"/>
      <c r="G192" s="59"/>
      <c r="H192" s="28">
        <f t="shared" si="48"/>
      </c>
      <c r="I192" s="28">
        <f t="shared" si="44"/>
      </c>
      <c r="J192" s="28">
        <f t="shared" si="47"/>
      </c>
      <c r="K192" s="28">
        <f t="shared" si="41"/>
      </c>
      <c r="L192" s="28">
        <f t="shared" si="45"/>
      </c>
      <c r="M192" s="28">
        <f t="shared" si="45"/>
      </c>
      <c r="N192" s="28">
        <f t="shared" si="45"/>
      </c>
      <c r="O192" s="28">
        <f t="shared" si="45"/>
      </c>
      <c r="P192" s="28">
        <f t="shared" si="45"/>
      </c>
      <c r="Q192" s="28">
        <f t="shared" si="45"/>
      </c>
      <c r="R192" s="28">
        <f t="shared" si="45"/>
      </c>
      <c r="S192" s="28">
        <f t="shared" si="45"/>
      </c>
      <c r="T192" s="28">
        <f t="shared" si="45"/>
      </c>
      <c r="U192" s="28">
        <f t="shared" si="45"/>
      </c>
      <c r="V192" s="28">
        <f t="shared" si="46"/>
      </c>
      <c r="W192" s="28">
        <f t="shared" si="46"/>
      </c>
      <c r="X192" s="28">
        <f t="shared" si="46"/>
      </c>
      <c r="Y192" s="28">
        <f t="shared" si="46"/>
      </c>
      <c r="Z192" s="28">
        <f t="shared" si="46"/>
      </c>
      <c r="AA192" s="28">
        <f t="shared" si="46"/>
      </c>
      <c r="AB192" s="28">
        <f t="shared" si="46"/>
      </c>
    </row>
    <row r="193" spans="2:28" ht="12.75">
      <c r="B193" s="23"/>
      <c r="C193" s="58"/>
      <c r="D193" s="29"/>
      <c r="E193" s="26"/>
      <c r="F193" s="26"/>
      <c r="G193" s="59"/>
      <c r="H193" s="28">
        <f t="shared" si="48"/>
      </c>
      <c r="I193" s="28">
        <f t="shared" si="44"/>
      </c>
      <c r="J193" s="28">
        <f t="shared" si="47"/>
      </c>
      <c r="K193" s="28">
        <f t="shared" si="41"/>
      </c>
      <c r="L193" s="28">
        <f t="shared" si="45"/>
      </c>
      <c r="M193" s="28">
        <f t="shared" si="45"/>
      </c>
      <c r="N193" s="28">
        <f t="shared" si="45"/>
      </c>
      <c r="O193" s="28">
        <f t="shared" si="45"/>
      </c>
      <c r="P193" s="28">
        <f t="shared" si="45"/>
      </c>
      <c r="Q193" s="28">
        <f t="shared" si="45"/>
      </c>
      <c r="R193" s="28">
        <f t="shared" si="45"/>
      </c>
      <c r="S193" s="28">
        <f t="shared" si="45"/>
      </c>
      <c r="T193" s="28">
        <f t="shared" si="45"/>
      </c>
      <c r="U193" s="28">
        <f t="shared" si="45"/>
      </c>
      <c r="V193" s="28">
        <f t="shared" si="46"/>
      </c>
      <c r="W193" s="28">
        <f t="shared" si="46"/>
      </c>
      <c r="X193" s="28">
        <f t="shared" si="46"/>
      </c>
      <c r="Y193" s="28">
        <f t="shared" si="46"/>
      </c>
      <c r="Z193" s="28">
        <f t="shared" si="46"/>
      </c>
      <c r="AA193" s="28">
        <f t="shared" si="46"/>
      </c>
      <c r="AB193" s="28">
        <f t="shared" si="46"/>
      </c>
    </row>
    <row r="194" spans="2:28" ht="12.75">
      <c r="B194" s="23"/>
      <c r="C194" s="58"/>
      <c r="D194" s="29"/>
      <c r="E194" s="26"/>
      <c r="F194" s="26"/>
      <c r="G194" s="59"/>
      <c r="H194" s="28">
        <f t="shared" si="48"/>
      </c>
      <c r="I194" s="28">
        <f t="shared" si="44"/>
      </c>
      <c r="J194" s="28">
        <f t="shared" si="47"/>
      </c>
      <c r="K194" s="28">
        <f t="shared" si="41"/>
      </c>
      <c r="L194" s="28">
        <f t="shared" si="45"/>
      </c>
      <c r="M194" s="28">
        <f t="shared" si="45"/>
      </c>
      <c r="N194" s="28">
        <f t="shared" si="45"/>
      </c>
      <c r="O194" s="28">
        <f t="shared" si="45"/>
      </c>
      <c r="P194" s="28">
        <f t="shared" si="45"/>
      </c>
      <c r="Q194" s="28">
        <f t="shared" si="45"/>
      </c>
      <c r="R194" s="28">
        <f t="shared" si="45"/>
      </c>
      <c r="S194" s="28">
        <f t="shared" si="45"/>
      </c>
      <c r="T194" s="28">
        <f t="shared" si="45"/>
      </c>
      <c r="U194" s="28">
        <f t="shared" si="45"/>
      </c>
      <c r="V194" s="28">
        <f t="shared" si="46"/>
      </c>
      <c r="W194" s="28">
        <f t="shared" si="46"/>
      </c>
      <c r="X194" s="28">
        <f t="shared" si="46"/>
      </c>
      <c r="Y194" s="28">
        <f t="shared" si="46"/>
      </c>
      <c r="Z194" s="28">
        <f t="shared" si="46"/>
      </c>
      <c r="AA194" s="28">
        <f t="shared" si="46"/>
      </c>
      <c r="AB194" s="28">
        <f t="shared" si="46"/>
      </c>
    </row>
    <row r="195" spans="2:28" ht="12.75">
      <c r="B195" s="23"/>
      <c r="C195" s="58"/>
      <c r="D195" s="29"/>
      <c r="E195" s="26"/>
      <c r="F195" s="26"/>
      <c r="G195" s="59"/>
      <c r="H195" s="28">
        <f t="shared" si="48"/>
      </c>
      <c r="I195" s="28">
        <f t="shared" si="44"/>
      </c>
      <c r="J195" s="28">
        <f t="shared" si="47"/>
      </c>
      <c r="K195" s="28">
        <f t="shared" si="41"/>
      </c>
      <c r="L195" s="28">
        <f aca="true" t="shared" si="49" ref="L195:U204">IF($E195=YEAR+L$2,$D195,"")</f>
      </c>
      <c r="M195" s="28">
        <f t="shared" si="49"/>
      </c>
      <c r="N195" s="28">
        <f t="shared" si="49"/>
      </c>
      <c r="O195" s="28">
        <f t="shared" si="49"/>
      </c>
      <c r="P195" s="28">
        <f t="shared" si="49"/>
      </c>
      <c r="Q195" s="28">
        <f t="shared" si="49"/>
      </c>
      <c r="R195" s="28">
        <f t="shared" si="49"/>
      </c>
      <c r="S195" s="28">
        <f t="shared" si="49"/>
      </c>
      <c r="T195" s="28">
        <f t="shared" si="49"/>
      </c>
      <c r="U195" s="28">
        <f t="shared" si="49"/>
      </c>
      <c r="V195" s="28">
        <f aca="true" t="shared" si="50" ref="V195:AB204">IF($E195=YEAR+V$2,$D195,"")</f>
      </c>
      <c r="W195" s="28">
        <f t="shared" si="50"/>
      </c>
      <c r="X195" s="28">
        <f t="shared" si="50"/>
      </c>
      <c r="Y195" s="28">
        <f t="shared" si="50"/>
      </c>
      <c r="Z195" s="28">
        <f t="shared" si="50"/>
      </c>
      <c r="AA195" s="28">
        <f t="shared" si="50"/>
      </c>
      <c r="AB195" s="28">
        <f t="shared" si="50"/>
      </c>
    </row>
    <row r="196" spans="2:28" ht="12.75">
      <c r="B196" s="58"/>
      <c r="C196" s="58"/>
      <c r="D196" s="60"/>
      <c r="E196" s="26"/>
      <c r="F196" s="26"/>
      <c r="G196" s="59"/>
      <c r="H196" s="28">
        <f t="shared" si="48"/>
      </c>
      <c r="I196" s="28">
        <f t="shared" si="44"/>
      </c>
      <c r="J196" s="28">
        <f t="shared" si="47"/>
      </c>
      <c r="K196" s="28">
        <f t="shared" si="41"/>
      </c>
      <c r="L196" s="28">
        <f t="shared" si="49"/>
      </c>
      <c r="M196" s="28">
        <f t="shared" si="49"/>
      </c>
      <c r="N196" s="28">
        <f t="shared" si="49"/>
      </c>
      <c r="O196" s="28">
        <f t="shared" si="49"/>
      </c>
      <c r="P196" s="28">
        <f t="shared" si="49"/>
      </c>
      <c r="Q196" s="28">
        <f t="shared" si="49"/>
      </c>
      <c r="R196" s="28">
        <f t="shared" si="49"/>
      </c>
      <c r="S196" s="28">
        <f t="shared" si="49"/>
      </c>
      <c r="T196" s="28">
        <f t="shared" si="49"/>
      </c>
      <c r="U196" s="28">
        <f t="shared" si="49"/>
      </c>
      <c r="V196" s="28">
        <f t="shared" si="50"/>
      </c>
      <c r="W196" s="28">
        <f t="shared" si="50"/>
      </c>
      <c r="X196" s="28">
        <f t="shared" si="50"/>
      </c>
      <c r="Y196" s="28">
        <f t="shared" si="50"/>
      </c>
      <c r="Z196" s="28">
        <f t="shared" si="50"/>
      </c>
      <c r="AA196" s="28">
        <f t="shared" si="50"/>
      </c>
      <c r="AB196" s="28">
        <f t="shared" si="50"/>
      </c>
    </row>
    <row r="197" spans="2:28" ht="12.75">
      <c r="B197" s="58"/>
      <c r="C197" s="58"/>
      <c r="D197" s="60"/>
      <c r="E197" s="26"/>
      <c r="F197" s="26"/>
      <c r="G197" s="59"/>
      <c r="H197" s="28">
        <f t="shared" si="48"/>
      </c>
      <c r="I197" s="28">
        <f t="shared" si="44"/>
      </c>
      <c r="J197" s="28">
        <f t="shared" si="47"/>
      </c>
      <c r="K197" s="28">
        <f t="shared" si="41"/>
      </c>
      <c r="L197" s="28">
        <f t="shared" si="49"/>
      </c>
      <c r="M197" s="28">
        <f t="shared" si="49"/>
      </c>
      <c r="N197" s="28">
        <f t="shared" si="49"/>
      </c>
      <c r="O197" s="28">
        <f t="shared" si="49"/>
      </c>
      <c r="P197" s="28">
        <f t="shared" si="49"/>
      </c>
      <c r="Q197" s="28">
        <f t="shared" si="49"/>
      </c>
      <c r="R197" s="28">
        <f t="shared" si="49"/>
      </c>
      <c r="S197" s="28">
        <f t="shared" si="49"/>
      </c>
      <c r="T197" s="28">
        <f t="shared" si="49"/>
      </c>
      <c r="U197" s="28">
        <f t="shared" si="49"/>
      </c>
      <c r="V197" s="28">
        <f t="shared" si="50"/>
      </c>
      <c r="W197" s="28">
        <f t="shared" si="50"/>
      </c>
      <c r="X197" s="28">
        <f t="shared" si="50"/>
      </c>
      <c r="Y197" s="28">
        <f t="shared" si="50"/>
      </c>
      <c r="Z197" s="28">
        <f t="shared" si="50"/>
      </c>
      <c r="AA197" s="28">
        <f t="shared" si="50"/>
      </c>
      <c r="AB197" s="28">
        <f t="shared" si="50"/>
      </c>
    </row>
    <row r="198" spans="2:28" ht="12.75">
      <c r="B198" s="58"/>
      <c r="C198" s="58"/>
      <c r="D198" s="60"/>
      <c r="E198" s="26"/>
      <c r="F198" s="26"/>
      <c r="G198" s="59"/>
      <c r="H198" s="28">
        <f t="shared" si="48"/>
      </c>
      <c r="I198" s="28">
        <f t="shared" si="44"/>
      </c>
      <c r="J198" s="28">
        <f t="shared" si="47"/>
      </c>
      <c r="K198" s="28">
        <f t="shared" si="41"/>
      </c>
      <c r="L198" s="28">
        <f t="shared" si="49"/>
      </c>
      <c r="M198" s="28">
        <f t="shared" si="49"/>
      </c>
      <c r="N198" s="28">
        <f t="shared" si="49"/>
      </c>
      <c r="O198" s="28">
        <f t="shared" si="49"/>
      </c>
      <c r="P198" s="28">
        <f t="shared" si="49"/>
      </c>
      <c r="Q198" s="28">
        <f t="shared" si="49"/>
      </c>
      <c r="R198" s="28">
        <f t="shared" si="49"/>
      </c>
      <c r="S198" s="28">
        <f t="shared" si="49"/>
      </c>
      <c r="T198" s="28">
        <f t="shared" si="49"/>
      </c>
      <c r="U198" s="28">
        <f t="shared" si="49"/>
      </c>
      <c r="V198" s="28">
        <f t="shared" si="50"/>
      </c>
      <c r="W198" s="28">
        <f t="shared" si="50"/>
      </c>
      <c r="X198" s="28">
        <f t="shared" si="50"/>
      </c>
      <c r="Y198" s="28">
        <f t="shared" si="50"/>
      </c>
      <c r="Z198" s="28">
        <f t="shared" si="50"/>
      </c>
      <c r="AA198" s="28">
        <f t="shared" si="50"/>
      </c>
      <c r="AB198" s="28">
        <f t="shared" si="50"/>
      </c>
    </row>
    <row r="199" spans="2:28" ht="12.75">
      <c r="B199" s="58"/>
      <c r="C199" s="58"/>
      <c r="D199" s="60"/>
      <c r="E199" s="26"/>
      <c r="F199" s="26"/>
      <c r="G199" s="59"/>
      <c r="H199" s="28">
        <f t="shared" si="48"/>
      </c>
      <c r="I199" s="28">
        <f t="shared" si="44"/>
      </c>
      <c r="J199" s="28">
        <f t="shared" si="47"/>
      </c>
      <c r="K199" s="28">
        <f t="shared" si="41"/>
      </c>
      <c r="L199" s="28">
        <f t="shared" si="49"/>
      </c>
      <c r="M199" s="28">
        <f t="shared" si="49"/>
      </c>
      <c r="N199" s="28">
        <f t="shared" si="49"/>
      </c>
      <c r="O199" s="28">
        <f t="shared" si="49"/>
      </c>
      <c r="P199" s="28">
        <f t="shared" si="49"/>
      </c>
      <c r="Q199" s="28">
        <f t="shared" si="49"/>
      </c>
      <c r="R199" s="28">
        <f t="shared" si="49"/>
      </c>
      <c r="S199" s="28">
        <f t="shared" si="49"/>
      </c>
      <c r="T199" s="28">
        <f t="shared" si="49"/>
      </c>
      <c r="U199" s="28">
        <f t="shared" si="49"/>
      </c>
      <c r="V199" s="28">
        <f t="shared" si="50"/>
      </c>
      <c r="W199" s="28">
        <f t="shared" si="50"/>
      </c>
      <c r="X199" s="28">
        <f t="shared" si="50"/>
      </c>
      <c r="Y199" s="28">
        <f t="shared" si="50"/>
      </c>
      <c r="Z199" s="28">
        <f t="shared" si="50"/>
      </c>
      <c r="AA199" s="28">
        <f t="shared" si="50"/>
      </c>
      <c r="AB199" s="28">
        <f t="shared" si="50"/>
      </c>
    </row>
    <row r="200" spans="2:28" ht="12.75">
      <c r="B200" s="58"/>
      <c r="C200" s="58"/>
      <c r="D200" s="60"/>
      <c r="E200" s="26"/>
      <c r="F200" s="26"/>
      <c r="G200" s="59"/>
      <c r="H200" s="28">
        <f t="shared" si="48"/>
      </c>
      <c r="I200" s="28">
        <f t="shared" si="44"/>
      </c>
      <c r="J200" s="28">
        <f t="shared" si="47"/>
      </c>
      <c r="K200" s="28">
        <f t="shared" si="41"/>
      </c>
      <c r="L200" s="28">
        <f t="shared" si="49"/>
      </c>
      <c r="M200" s="28">
        <f t="shared" si="49"/>
      </c>
      <c r="N200" s="28">
        <f t="shared" si="49"/>
      </c>
      <c r="O200" s="28">
        <f t="shared" si="49"/>
      </c>
      <c r="P200" s="28">
        <f t="shared" si="49"/>
      </c>
      <c r="Q200" s="28">
        <f t="shared" si="49"/>
      </c>
      <c r="R200" s="28">
        <f t="shared" si="49"/>
      </c>
      <c r="S200" s="28">
        <f t="shared" si="49"/>
      </c>
      <c r="T200" s="28">
        <f t="shared" si="49"/>
      </c>
      <c r="U200" s="28">
        <f t="shared" si="49"/>
      </c>
      <c r="V200" s="28">
        <f t="shared" si="50"/>
      </c>
      <c r="W200" s="28">
        <f t="shared" si="50"/>
      </c>
      <c r="X200" s="28">
        <f t="shared" si="50"/>
      </c>
      <c r="Y200" s="28">
        <f t="shared" si="50"/>
      </c>
      <c r="Z200" s="28">
        <f t="shared" si="50"/>
      </c>
      <c r="AA200" s="28">
        <f t="shared" si="50"/>
      </c>
      <c r="AB200" s="28">
        <f t="shared" si="50"/>
      </c>
    </row>
    <row r="201" spans="2:28" ht="12.75">
      <c r="B201" s="58"/>
      <c r="C201" s="58"/>
      <c r="D201" s="60"/>
      <c r="E201" s="26"/>
      <c r="F201" s="26"/>
      <c r="G201" s="59"/>
      <c r="H201" s="28">
        <f t="shared" si="48"/>
      </c>
      <c r="I201" s="28">
        <f t="shared" si="44"/>
      </c>
      <c r="J201" s="28">
        <f t="shared" si="47"/>
      </c>
      <c r="K201" s="28">
        <f t="shared" si="41"/>
      </c>
      <c r="L201" s="28">
        <f t="shared" si="49"/>
      </c>
      <c r="M201" s="28">
        <f t="shared" si="49"/>
      </c>
      <c r="N201" s="28">
        <f t="shared" si="49"/>
      </c>
      <c r="O201" s="28">
        <f t="shared" si="49"/>
      </c>
      <c r="P201" s="28">
        <f t="shared" si="49"/>
      </c>
      <c r="Q201" s="28">
        <f t="shared" si="49"/>
      </c>
      <c r="R201" s="28">
        <f t="shared" si="49"/>
      </c>
      <c r="S201" s="28">
        <f t="shared" si="49"/>
      </c>
      <c r="T201" s="28">
        <f t="shared" si="49"/>
      </c>
      <c r="U201" s="28">
        <f t="shared" si="49"/>
      </c>
      <c r="V201" s="28">
        <f t="shared" si="50"/>
      </c>
      <c r="W201" s="28">
        <f t="shared" si="50"/>
      </c>
      <c r="X201" s="28">
        <f t="shared" si="50"/>
      </c>
      <c r="Y201" s="28">
        <f t="shared" si="50"/>
      </c>
      <c r="Z201" s="28">
        <f t="shared" si="50"/>
      </c>
      <c r="AA201" s="28">
        <f t="shared" si="50"/>
      </c>
      <c r="AB201" s="28">
        <f t="shared" si="50"/>
      </c>
    </row>
    <row r="202" spans="2:28" ht="12.75">
      <c r="B202" s="58"/>
      <c r="C202" s="58"/>
      <c r="D202" s="60"/>
      <c r="E202" s="26"/>
      <c r="F202" s="26"/>
      <c r="G202" s="59"/>
      <c r="H202" s="28">
        <f t="shared" si="48"/>
      </c>
      <c r="I202" s="28">
        <f t="shared" si="44"/>
      </c>
      <c r="J202" s="28">
        <f t="shared" si="47"/>
      </c>
      <c r="K202" s="28">
        <f t="shared" si="41"/>
      </c>
      <c r="L202" s="28">
        <f t="shared" si="49"/>
      </c>
      <c r="M202" s="28">
        <f t="shared" si="49"/>
      </c>
      <c r="N202" s="28">
        <f t="shared" si="49"/>
      </c>
      <c r="O202" s="28">
        <f t="shared" si="49"/>
      </c>
      <c r="P202" s="28">
        <f t="shared" si="49"/>
      </c>
      <c r="Q202" s="28">
        <f t="shared" si="49"/>
      </c>
      <c r="R202" s="28">
        <f t="shared" si="49"/>
      </c>
      <c r="S202" s="28">
        <f t="shared" si="49"/>
      </c>
      <c r="T202" s="28">
        <f t="shared" si="49"/>
      </c>
      <c r="U202" s="28">
        <f t="shared" si="49"/>
      </c>
      <c r="V202" s="28">
        <f t="shared" si="50"/>
      </c>
      <c r="W202" s="28">
        <f t="shared" si="50"/>
      </c>
      <c r="X202" s="28">
        <f t="shared" si="50"/>
      </c>
      <c r="Y202" s="28">
        <f t="shared" si="50"/>
      </c>
      <c r="Z202" s="28">
        <f t="shared" si="50"/>
      </c>
      <c r="AA202" s="28">
        <f t="shared" si="50"/>
      </c>
      <c r="AB202" s="28">
        <f t="shared" si="50"/>
      </c>
    </row>
    <row r="203" spans="2:28" ht="12.75">
      <c r="B203" s="58"/>
      <c r="C203" s="58"/>
      <c r="D203" s="60"/>
      <c r="E203" s="26"/>
      <c r="F203" s="26"/>
      <c r="G203" s="59"/>
      <c r="H203" s="28">
        <f t="shared" si="48"/>
      </c>
      <c r="I203" s="28">
        <f t="shared" si="44"/>
      </c>
      <c r="J203" s="28">
        <f t="shared" si="47"/>
      </c>
      <c r="K203" s="28">
        <f aca="true" t="shared" si="51" ref="K203:K237">IF($E203=YEAR+K$2,$D203,"")</f>
      </c>
      <c r="L203" s="28">
        <f t="shared" si="49"/>
      </c>
      <c r="M203" s="28">
        <f t="shared" si="49"/>
      </c>
      <c r="N203" s="28">
        <f t="shared" si="49"/>
      </c>
      <c r="O203" s="28">
        <f t="shared" si="49"/>
      </c>
      <c r="P203" s="28">
        <f t="shared" si="49"/>
      </c>
      <c r="Q203" s="28">
        <f t="shared" si="49"/>
      </c>
      <c r="R203" s="28">
        <f t="shared" si="49"/>
      </c>
      <c r="S203" s="28">
        <f t="shared" si="49"/>
      </c>
      <c r="T203" s="28">
        <f t="shared" si="49"/>
      </c>
      <c r="U203" s="28">
        <f t="shared" si="49"/>
      </c>
      <c r="V203" s="28">
        <f t="shared" si="50"/>
      </c>
      <c r="W203" s="28">
        <f t="shared" si="50"/>
      </c>
      <c r="X203" s="28">
        <f t="shared" si="50"/>
      </c>
      <c r="Y203" s="28">
        <f t="shared" si="50"/>
      </c>
      <c r="Z203" s="28">
        <f t="shared" si="50"/>
      </c>
      <c r="AA203" s="28">
        <f t="shared" si="50"/>
      </c>
      <c r="AB203" s="28">
        <f t="shared" si="50"/>
      </c>
    </row>
    <row r="204" spans="2:28" ht="12.75">
      <c r="B204" s="58"/>
      <c r="C204" s="58"/>
      <c r="D204" s="60"/>
      <c r="E204" s="26"/>
      <c r="F204" s="26"/>
      <c r="G204" s="59"/>
      <c r="H204" s="28">
        <f t="shared" si="48"/>
      </c>
      <c r="I204" s="28">
        <f t="shared" si="44"/>
      </c>
      <c r="J204" s="28">
        <f t="shared" si="47"/>
      </c>
      <c r="K204" s="28">
        <f t="shared" si="51"/>
      </c>
      <c r="L204" s="28">
        <f t="shared" si="49"/>
      </c>
      <c r="M204" s="28">
        <f t="shared" si="49"/>
      </c>
      <c r="N204" s="28">
        <f t="shared" si="49"/>
      </c>
      <c r="O204" s="28">
        <f t="shared" si="49"/>
      </c>
      <c r="P204" s="28">
        <f t="shared" si="49"/>
      </c>
      <c r="Q204" s="28">
        <f t="shared" si="49"/>
      </c>
      <c r="R204" s="28">
        <f t="shared" si="49"/>
      </c>
      <c r="S204" s="28">
        <f t="shared" si="49"/>
      </c>
      <c r="T204" s="28">
        <f t="shared" si="49"/>
      </c>
      <c r="U204" s="28">
        <f t="shared" si="49"/>
      </c>
      <c r="V204" s="28">
        <f t="shared" si="50"/>
      </c>
      <c r="W204" s="28">
        <f t="shared" si="50"/>
      </c>
      <c r="X204" s="28">
        <f t="shared" si="50"/>
      </c>
      <c r="Y204" s="28">
        <f t="shared" si="50"/>
      </c>
      <c r="Z204" s="28">
        <f t="shared" si="50"/>
      </c>
      <c r="AA204" s="28">
        <f t="shared" si="50"/>
      </c>
      <c r="AB204" s="28">
        <f t="shared" si="50"/>
      </c>
    </row>
    <row r="205" spans="2:28" ht="12.75">
      <c r="B205" s="58"/>
      <c r="C205" s="58"/>
      <c r="D205" s="60"/>
      <c r="E205" s="26"/>
      <c r="F205" s="26"/>
      <c r="G205" s="59"/>
      <c r="H205" s="28">
        <f t="shared" si="48"/>
      </c>
      <c r="I205" s="28">
        <f t="shared" si="44"/>
      </c>
      <c r="J205" s="28">
        <f t="shared" si="47"/>
      </c>
      <c r="K205" s="28">
        <f t="shared" si="51"/>
      </c>
      <c r="L205" s="28">
        <f aca="true" t="shared" si="52" ref="L205:U214">IF($E205=YEAR+L$2,$D205,"")</f>
      </c>
      <c r="M205" s="28">
        <f t="shared" si="52"/>
      </c>
      <c r="N205" s="28">
        <f t="shared" si="52"/>
      </c>
      <c r="O205" s="28">
        <f t="shared" si="52"/>
      </c>
      <c r="P205" s="28">
        <f t="shared" si="52"/>
      </c>
      <c r="Q205" s="28">
        <f t="shared" si="52"/>
      </c>
      <c r="R205" s="28">
        <f t="shared" si="52"/>
      </c>
      <c r="S205" s="28">
        <f t="shared" si="52"/>
      </c>
      <c r="T205" s="28">
        <f t="shared" si="52"/>
      </c>
      <c r="U205" s="28">
        <f t="shared" si="52"/>
      </c>
      <c r="V205" s="28">
        <f aca="true" t="shared" si="53" ref="V205:AB214">IF($E205=YEAR+V$2,$D205,"")</f>
      </c>
      <c r="W205" s="28">
        <f t="shared" si="53"/>
      </c>
      <c r="X205" s="28">
        <f t="shared" si="53"/>
      </c>
      <c r="Y205" s="28">
        <f t="shared" si="53"/>
      </c>
      <c r="Z205" s="28">
        <f t="shared" si="53"/>
      </c>
      <c r="AA205" s="28">
        <f t="shared" si="53"/>
      </c>
      <c r="AB205" s="28">
        <f t="shared" si="53"/>
      </c>
    </row>
    <row r="206" spans="2:28" ht="12.75">
      <c r="B206" s="58"/>
      <c r="C206" s="58"/>
      <c r="D206" s="61"/>
      <c r="E206" s="26"/>
      <c r="F206" s="26"/>
      <c r="G206" s="59"/>
      <c r="H206" s="28">
        <f t="shared" si="48"/>
      </c>
      <c r="I206" s="28">
        <f t="shared" si="44"/>
      </c>
      <c r="J206" s="28">
        <f t="shared" si="47"/>
      </c>
      <c r="K206" s="28">
        <f t="shared" si="51"/>
      </c>
      <c r="L206" s="28">
        <f t="shared" si="52"/>
      </c>
      <c r="M206" s="28">
        <f t="shared" si="52"/>
      </c>
      <c r="N206" s="28">
        <f t="shared" si="52"/>
      </c>
      <c r="O206" s="28">
        <f t="shared" si="52"/>
      </c>
      <c r="P206" s="28">
        <f t="shared" si="52"/>
      </c>
      <c r="Q206" s="28">
        <f t="shared" si="52"/>
      </c>
      <c r="R206" s="28">
        <f t="shared" si="52"/>
      </c>
      <c r="S206" s="28">
        <f t="shared" si="52"/>
      </c>
      <c r="T206" s="28">
        <f t="shared" si="52"/>
      </c>
      <c r="U206" s="28">
        <f t="shared" si="52"/>
      </c>
      <c r="V206" s="28">
        <f t="shared" si="53"/>
      </c>
      <c r="W206" s="28">
        <f t="shared" si="53"/>
      </c>
      <c r="X206" s="28">
        <f t="shared" si="53"/>
      </c>
      <c r="Y206" s="28">
        <f t="shared" si="53"/>
      </c>
      <c r="Z206" s="28">
        <f t="shared" si="53"/>
      </c>
      <c r="AA206" s="28">
        <f t="shared" si="53"/>
      </c>
      <c r="AB206" s="28">
        <f t="shared" si="53"/>
      </c>
    </row>
    <row r="207" spans="2:28" ht="12.75">
      <c r="B207" s="58"/>
      <c r="C207" s="58"/>
      <c r="D207" s="60"/>
      <c r="E207" s="26"/>
      <c r="F207" s="26"/>
      <c r="G207" s="59"/>
      <c r="H207" s="28">
        <f t="shared" si="48"/>
      </c>
      <c r="I207" s="28">
        <f t="shared" si="44"/>
      </c>
      <c r="J207" s="28">
        <f t="shared" si="47"/>
      </c>
      <c r="K207" s="28">
        <f t="shared" si="51"/>
      </c>
      <c r="L207" s="28">
        <f t="shared" si="52"/>
      </c>
      <c r="M207" s="28">
        <f t="shared" si="52"/>
      </c>
      <c r="N207" s="28">
        <f t="shared" si="52"/>
      </c>
      <c r="O207" s="28">
        <f t="shared" si="52"/>
      </c>
      <c r="P207" s="28">
        <f t="shared" si="52"/>
      </c>
      <c r="Q207" s="28">
        <f t="shared" si="52"/>
      </c>
      <c r="R207" s="28">
        <f t="shared" si="52"/>
      </c>
      <c r="S207" s="28">
        <f t="shared" si="52"/>
      </c>
      <c r="T207" s="28">
        <f t="shared" si="52"/>
      </c>
      <c r="U207" s="28">
        <f t="shared" si="52"/>
      </c>
      <c r="V207" s="28">
        <f t="shared" si="53"/>
      </c>
      <c r="W207" s="28">
        <f t="shared" si="53"/>
      </c>
      <c r="X207" s="28">
        <f t="shared" si="53"/>
      </c>
      <c r="Y207" s="28">
        <f t="shared" si="53"/>
      </c>
      <c r="Z207" s="28">
        <f t="shared" si="53"/>
      </c>
      <c r="AA207" s="28">
        <f t="shared" si="53"/>
      </c>
      <c r="AB207" s="28">
        <f t="shared" si="53"/>
      </c>
    </row>
    <row r="208" spans="2:28" ht="12.75">
      <c r="B208" s="58"/>
      <c r="C208" s="58"/>
      <c r="D208" s="60"/>
      <c r="E208" s="26"/>
      <c r="F208" s="26"/>
      <c r="G208" s="59"/>
      <c r="H208" s="28">
        <f t="shared" si="48"/>
      </c>
      <c r="I208" s="28">
        <f t="shared" si="44"/>
      </c>
      <c r="J208" s="28">
        <f t="shared" si="47"/>
      </c>
      <c r="K208" s="28">
        <f t="shared" si="51"/>
      </c>
      <c r="L208" s="28">
        <f t="shared" si="52"/>
      </c>
      <c r="M208" s="28">
        <f t="shared" si="52"/>
      </c>
      <c r="N208" s="28">
        <f t="shared" si="52"/>
      </c>
      <c r="O208" s="28">
        <f t="shared" si="52"/>
      </c>
      <c r="P208" s="28">
        <f t="shared" si="52"/>
      </c>
      <c r="Q208" s="28">
        <f t="shared" si="52"/>
      </c>
      <c r="R208" s="28">
        <f t="shared" si="52"/>
      </c>
      <c r="S208" s="28">
        <f t="shared" si="52"/>
      </c>
      <c r="T208" s="28">
        <f t="shared" si="52"/>
      </c>
      <c r="U208" s="28">
        <f t="shared" si="52"/>
      </c>
      <c r="V208" s="28">
        <f t="shared" si="53"/>
      </c>
      <c r="W208" s="28">
        <f t="shared" si="53"/>
      </c>
      <c r="X208" s="28">
        <f t="shared" si="53"/>
      </c>
      <c r="Y208" s="28">
        <f t="shared" si="53"/>
      </c>
      <c r="Z208" s="28">
        <f t="shared" si="53"/>
      </c>
      <c r="AA208" s="28">
        <f t="shared" si="53"/>
      </c>
      <c r="AB208" s="28">
        <f t="shared" si="53"/>
      </c>
    </row>
    <row r="209" spans="2:28" ht="12.75">
      <c r="B209" s="58"/>
      <c r="C209" s="58"/>
      <c r="D209" s="60"/>
      <c r="E209" s="26"/>
      <c r="F209" s="26"/>
      <c r="G209" s="59"/>
      <c r="H209" s="28">
        <f t="shared" si="48"/>
      </c>
      <c r="I209" s="28">
        <f t="shared" si="44"/>
      </c>
      <c r="J209" s="28">
        <f t="shared" si="47"/>
      </c>
      <c r="K209" s="28">
        <f t="shared" si="51"/>
      </c>
      <c r="L209" s="28">
        <f t="shared" si="52"/>
      </c>
      <c r="M209" s="28">
        <f t="shared" si="52"/>
      </c>
      <c r="N209" s="28">
        <f t="shared" si="52"/>
      </c>
      <c r="O209" s="28">
        <f t="shared" si="52"/>
      </c>
      <c r="P209" s="28">
        <f t="shared" si="52"/>
      </c>
      <c r="Q209" s="28">
        <f t="shared" si="52"/>
      </c>
      <c r="R209" s="28">
        <f t="shared" si="52"/>
      </c>
      <c r="S209" s="28">
        <f t="shared" si="52"/>
      </c>
      <c r="T209" s="28">
        <f t="shared" si="52"/>
      </c>
      <c r="U209" s="28">
        <f t="shared" si="52"/>
      </c>
      <c r="V209" s="28">
        <f t="shared" si="53"/>
      </c>
      <c r="W209" s="28">
        <f t="shared" si="53"/>
      </c>
      <c r="X209" s="28">
        <f t="shared" si="53"/>
      </c>
      <c r="Y209" s="28">
        <f t="shared" si="53"/>
      </c>
      <c r="Z209" s="28">
        <f t="shared" si="53"/>
      </c>
      <c r="AA209" s="28">
        <f t="shared" si="53"/>
      </c>
      <c r="AB209" s="28">
        <f t="shared" si="53"/>
      </c>
    </row>
    <row r="210" spans="2:28" ht="12.75">
      <c r="B210" s="62"/>
      <c r="C210" s="58"/>
      <c r="D210" s="63"/>
      <c r="E210" s="26"/>
      <c r="F210" s="26"/>
      <c r="G210" s="59"/>
      <c r="H210" s="28">
        <f t="shared" si="48"/>
      </c>
      <c r="I210" s="28">
        <f t="shared" si="44"/>
      </c>
      <c r="J210" s="28">
        <f t="shared" si="47"/>
      </c>
      <c r="K210" s="28">
        <f t="shared" si="51"/>
      </c>
      <c r="L210" s="28">
        <f t="shared" si="52"/>
      </c>
      <c r="M210" s="28">
        <f t="shared" si="52"/>
      </c>
      <c r="N210" s="28">
        <f t="shared" si="52"/>
      </c>
      <c r="O210" s="28">
        <f t="shared" si="52"/>
      </c>
      <c r="P210" s="28">
        <f t="shared" si="52"/>
      </c>
      <c r="Q210" s="28">
        <f t="shared" si="52"/>
      </c>
      <c r="R210" s="28">
        <f t="shared" si="52"/>
      </c>
      <c r="S210" s="28">
        <f t="shared" si="52"/>
      </c>
      <c r="T210" s="28">
        <f t="shared" si="52"/>
      </c>
      <c r="U210" s="28">
        <f t="shared" si="52"/>
      </c>
      <c r="V210" s="28">
        <f t="shared" si="53"/>
      </c>
      <c r="W210" s="28">
        <f t="shared" si="53"/>
      </c>
      <c r="X210" s="28">
        <f t="shared" si="53"/>
      </c>
      <c r="Y210" s="28">
        <f t="shared" si="53"/>
      </c>
      <c r="Z210" s="28">
        <f t="shared" si="53"/>
      </c>
      <c r="AA210" s="28">
        <f t="shared" si="53"/>
      </c>
      <c r="AB210" s="28">
        <f t="shared" si="53"/>
      </c>
    </row>
    <row r="211" spans="2:28" ht="12.75">
      <c r="B211" s="62"/>
      <c r="C211" s="58"/>
      <c r="D211" s="63"/>
      <c r="E211" s="26"/>
      <c r="F211" s="26"/>
      <c r="G211" s="59"/>
      <c r="H211" s="28">
        <f t="shared" si="48"/>
      </c>
      <c r="I211" s="28">
        <f t="shared" si="44"/>
      </c>
      <c r="J211" s="28">
        <f t="shared" si="47"/>
      </c>
      <c r="K211" s="28">
        <f t="shared" si="51"/>
      </c>
      <c r="L211" s="28">
        <f t="shared" si="52"/>
      </c>
      <c r="M211" s="28">
        <f t="shared" si="52"/>
      </c>
      <c r="N211" s="28">
        <f t="shared" si="52"/>
      </c>
      <c r="O211" s="28">
        <f t="shared" si="52"/>
      </c>
      <c r="P211" s="28">
        <f t="shared" si="52"/>
      </c>
      <c r="Q211" s="28">
        <f t="shared" si="52"/>
      </c>
      <c r="R211" s="28">
        <f t="shared" si="52"/>
      </c>
      <c r="S211" s="28">
        <f t="shared" si="52"/>
      </c>
      <c r="T211" s="28">
        <f t="shared" si="52"/>
      </c>
      <c r="U211" s="28">
        <f t="shared" si="52"/>
      </c>
      <c r="V211" s="28">
        <f t="shared" si="53"/>
      </c>
      <c r="W211" s="28">
        <f t="shared" si="53"/>
      </c>
      <c r="X211" s="28">
        <f t="shared" si="53"/>
      </c>
      <c r="Y211" s="28">
        <f t="shared" si="53"/>
      </c>
      <c r="Z211" s="28">
        <f t="shared" si="53"/>
      </c>
      <c r="AA211" s="28">
        <f t="shared" si="53"/>
      </c>
      <c r="AB211" s="28">
        <f t="shared" si="53"/>
      </c>
    </row>
    <row r="212" spans="2:28" ht="12.75">
      <c r="B212" s="62"/>
      <c r="C212" s="58"/>
      <c r="D212" s="63"/>
      <c r="E212" s="26"/>
      <c r="F212" s="26"/>
      <c r="G212" s="59"/>
      <c r="H212" s="28">
        <f t="shared" si="48"/>
      </c>
      <c r="I212" s="28">
        <f aca="true" t="shared" si="54" ref="I212:I237">IF($E212=YEAR+I$2,$D212,"")</f>
      </c>
      <c r="J212" s="28">
        <f t="shared" si="47"/>
      </c>
      <c r="K212" s="28">
        <f t="shared" si="51"/>
      </c>
      <c r="L212" s="28">
        <f t="shared" si="52"/>
      </c>
      <c r="M212" s="28">
        <f t="shared" si="52"/>
      </c>
      <c r="N212" s="28">
        <f t="shared" si="52"/>
      </c>
      <c r="O212" s="28">
        <f t="shared" si="52"/>
      </c>
      <c r="P212" s="28">
        <f t="shared" si="52"/>
      </c>
      <c r="Q212" s="28">
        <f t="shared" si="52"/>
      </c>
      <c r="R212" s="28">
        <f t="shared" si="52"/>
      </c>
      <c r="S212" s="28">
        <f t="shared" si="52"/>
      </c>
      <c r="T212" s="28">
        <f t="shared" si="52"/>
      </c>
      <c r="U212" s="28">
        <f t="shared" si="52"/>
      </c>
      <c r="V212" s="28">
        <f t="shared" si="53"/>
      </c>
      <c r="W212" s="28">
        <f t="shared" si="53"/>
      </c>
      <c r="X212" s="28">
        <f t="shared" si="53"/>
      </c>
      <c r="Y212" s="28">
        <f t="shared" si="53"/>
      </c>
      <c r="Z212" s="28">
        <f t="shared" si="53"/>
      </c>
      <c r="AA212" s="28">
        <f t="shared" si="53"/>
      </c>
      <c r="AB212" s="28">
        <f t="shared" si="53"/>
      </c>
    </row>
    <row r="213" spans="2:28" ht="12.75">
      <c r="B213" s="62"/>
      <c r="C213" s="58"/>
      <c r="D213" s="63"/>
      <c r="E213" s="26"/>
      <c r="F213" s="26"/>
      <c r="G213" s="59"/>
      <c r="H213" s="28">
        <f t="shared" si="48"/>
      </c>
      <c r="I213" s="28">
        <f t="shared" si="54"/>
      </c>
      <c r="J213" s="28">
        <f t="shared" si="47"/>
      </c>
      <c r="K213" s="28">
        <f t="shared" si="51"/>
      </c>
      <c r="L213" s="28">
        <f t="shared" si="52"/>
      </c>
      <c r="M213" s="28">
        <f t="shared" si="52"/>
      </c>
      <c r="N213" s="28">
        <f t="shared" si="52"/>
      </c>
      <c r="O213" s="28">
        <f t="shared" si="52"/>
      </c>
      <c r="P213" s="28">
        <f t="shared" si="52"/>
      </c>
      <c r="Q213" s="28">
        <f t="shared" si="52"/>
      </c>
      <c r="R213" s="28">
        <f t="shared" si="52"/>
      </c>
      <c r="S213" s="28">
        <f t="shared" si="52"/>
      </c>
      <c r="T213" s="28">
        <f t="shared" si="52"/>
      </c>
      <c r="U213" s="28">
        <f t="shared" si="52"/>
      </c>
      <c r="V213" s="28">
        <f t="shared" si="53"/>
      </c>
      <c r="W213" s="28">
        <f t="shared" si="53"/>
      </c>
      <c r="X213" s="28">
        <f t="shared" si="53"/>
      </c>
      <c r="Y213" s="28">
        <f t="shared" si="53"/>
      </c>
      <c r="Z213" s="28">
        <f t="shared" si="53"/>
      </c>
      <c r="AA213" s="28">
        <f t="shared" si="53"/>
      </c>
      <c r="AB213" s="28">
        <f t="shared" si="53"/>
      </c>
    </row>
    <row r="214" spans="2:28" ht="12.75">
      <c r="B214" s="62"/>
      <c r="C214" s="58"/>
      <c r="D214" s="63"/>
      <c r="E214" s="26"/>
      <c r="F214" s="26"/>
      <c r="G214" s="59"/>
      <c r="H214" s="28">
        <f t="shared" si="48"/>
      </c>
      <c r="I214" s="28">
        <f t="shared" si="54"/>
      </c>
      <c r="J214" s="28">
        <f t="shared" si="47"/>
      </c>
      <c r="K214" s="28">
        <f t="shared" si="51"/>
      </c>
      <c r="L214" s="28">
        <f t="shared" si="52"/>
      </c>
      <c r="M214" s="28">
        <f t="shared" si="52"/>
      </c>
      <c r="N214" s="28">
        <f t="shared" si="52"/>
      </c>
      <c r="O214" s="28">
        <f t="shared" si="52"/>
      </c>
      <c r="P214" s="28">
        <f t="shared" si="52"/>
      </c>
      <c r="Q214" s="28">
        <f t="shared" si="52"/>
      </c>
      <c r="R214" s="28">
        <f t="shared" si="52"/>
      </c>
      <c r="S214" s="28">
        <f t="shared" si="52"/>
      </c>
      <c r="T214" s="28">
        <f t="shared" si="52"/>
      </c>
      <c r="U214" s="28">
        <f t="shared" si="52"/>
      </c>
      <c r="V214" s="28">
        <f t="shared" si="53"/>
      </c>
      <c r="W214" s="28">
        <f t="shared" si="53"/>
      </c>
      <c r="X214" s="28">
        <f t="shared" si="53"/>
      </c>
      <c r="Y214" s="28">
        <f t="shared" si="53"/>
      </c>
      <c r="Z214" s="28">
        <f t="shared" si="53"/>
      </c>
      <c r="AA214" s="28">
        <f t="shared" si="53"/>
      </c>
      <c r="AB214" s="28">
        <f t="shared" si="53"/>
      </c>
    </row>
    <row r="215" spans="2:28" ht="12.75">
      <c r="B215" s="62"/>
      <c r="C215" s="62"/>
      <c r="D215" s="63"/>
      <c r="E215" s="26"/>
      <c r="F215" s="26"/>
      <c r="G215" s="59"/>
      <c r="H215" s="28">
        <f t="shared" si="48"/>
      </c>
      <c r="I215" s="28">
        <f t="shared" si="54"/>
      </c>
      <c r="J215" s="28">
        <f t="shared" si="47"/>
      </c>
      <c r="K215" s="28">
        <f t="shared" si="51"/>
      </c>
      <c r="L215" s="28">
        <f aca="true" t="shared" si="55" ref="L215:U224">IF($E215=YEAR+L$2,$D215,"")</f>
      </c>
      <c r="M215" s="28">
        <f t="shared" si="55"/>
      </c>
      <c r="N215" s="28">
        <f t="shared" si="55"/>
      </c>
      <c r="O215" s="28">
        <f t="shared" si="55"/>
      </c>
      <c r="P215" s="28">
        <f t="shared" si="55"/>
      </c>
      <c r="Q215" s="28">
        <f t="shared" si="55"/>
      </c>
      <c r="R215" s="28">
        <f t="shared" si="55"/>
      </c>
      <c r="S215" s="28">
        <f t="shared" si="55"/>
      </c>
      <c r="T215" s="28">
        <f t="shared" si="55"/>
      </c>
      <c r="U215" s="28">
        <f t="shared" si="55"/>
      </c>
      <c r="V215" s="28">
        <f aca="true" t="shared" si="56" ref="V215:AB224">IF($E215=YEAR+V$2,$D215,"")</f>
      </c>
      <c r="W215" s="28">
        <f t="shared" si="56"/>
      </c>
      <c r="X215" s="28">
        <f t="shared" si="56"/>
      </c>
      <c r="Y215" s="28">
        <f t="shared" si="56"/>
      </c>
      <c r="Z215" s="28">
        <f t="shared" si="56"/>
      </c>
      <c r="AA215" s="28">
        <f t="shared" si="56"/>
      </c>
      <c r="AB215" s="28">
        <f t="shared" si="56"/>
      </c>
    </row>
    <row r="216" spans="2:28" ht="12.75">
      <c r="B216" s="62"/>
      <c r="C216" s="62"/>
      <c r="D216" s="63"/>
      <c r="E216" s="26"/>
      <c r="F216" s="26"/>
      <c r="G216" s="59"/>
      <c r="H216" s="28">
        <f t="shared" si="48"/>
      </c>
      <c r="I216" s="28">
        <f t="shared" si="54"/>
      </c>
      <c r="J216" s="28">
        <f t="shared" si="47"/>
      </c>
      <c r="K216" s="28">
        <f t="shared" si="51"/>
      </c>
      <c r="L216" s="28">
        <f t="shared" si="55"/>
      </c>
      <c r="M216" s="28">
        <f t="shared" si="55"/>
      </c>
      <c r="N216" s="28">
        <f t="shared" si="55"/>
      </c>
      <c r="O216" s="28">
        <f t="shared" si="55"/>
      </c>
      <c r="P216" s="28">
        <f t="shared" si="55"/>
      </c>
      <c r="Q216" s="28">
        <f t="shared" si="55"/>
      </c>
      <c r="R216" s="28">
        <f t="shared" si="55"/>
      </c>
      <c r="S216" s="28">
        <f t="shared" si="55"/>
      </c>
      <c r="T216" s="28">
        <f t="shared" si="55"/>
      </c>
      <c r="U216" s="28">
        <f t="shared" si="55"/>
      </c>
      <c r="V216" s="28">
        <f t="shared" si="56"/>
      </c>
      <c r="W216" s="28">
        <f t="shared" si="56"/>
      </c>
      <c r="X216" s="28">
        <f t="shared" si="56"/>
      </c>
      <c r="Y216" s="28">
        <f t="shared" si="56"/>
      </c>
      <c r="Z216" s="28">
        <f t="shared" si="56"/>
      </c>
      <c r="AA216" s="28">
        <f t="shared" si="56"/>
      </c>
      <c r="AB216" s="28">
        <f t="shared" si="56"/>
      </c>
    </row>
    <row r="217" spans="2:28" ht="12.75">
      <c r="B217" s="62"/>
      <c r="C217" s="62"/>
      <c r="D217" s="63"/>
      <c r="E217" s="26"/>
      <c r="F217" s="26"/>
      <c r="G217" s="59"/>
      <c r="H217" s="28">
        <f t="shared" si="48"/>
      </c>
      <c r="I217" s="28">
        <f t="shared" si="54"/>
      </c>
      <c r="J217" s="28">
        <f t="shared" si="47"/>
      </c>
      <c r="K217" s="28">
        <f t="shared" si="51"/>
      </c>
      <c r="L217" s="28">
        <f t="shared" si="55"/>
      </c>
      <c r="M217" s="28">
        <f t="shared" si="55"/>
      </c>
      <c r="N217" s="28">
        <f t="shared" si="55"/>
      </c>
      <c r="O217" s="28">
        <f t="shared" si="55"/>
      </c>
      <c r="P217" s="28">
        <f t="shared" si="55"/>
      </c>
      <c r="Q217" s="28">
        <f t="shared" si="55"/>
      </c>
      <c r="R217" s="28">
        <f t="shared" si="55"/>
      </c>
      <c r="S217" s="28">
        <f t="shared" si="55"/>
      </c>
      <c r="T217" s="28">
        <f t="shared" si="55"/>
      </c>
      <c r="U217" s="28">
        <f t="shared" si="55"/>
      </c>
      <c r="V217" s="28">
        <f t="shared" si="56"/>
      </c>
      <c r="W217" s="28">
        <f t="shared" si="56"/>
      </c>
      <c r="X217" s="28">
        <f t="shared" si="56"/>
      </c>
      <c r="Y217" s="28">
        <f t="shared" si="56"/>
      </c>
      <c r="Z217" s="28">
        <f t="shared" si="56"/>
      </c>
      <c r="AA217" s="28">
        <f t="shared" si="56"/>
      </c>
      <c r="AB217" s="28">
        <f t="shared" si="56"/>
      </c>
    </row>
    <row r="218" spans="2:28" ht="12.75">
      <c r="B218" s="62"/>
      <c r="C218" s="62"/>
      <c r="D218" s="63"/>
      <c r="E218" s="26"/>
      <c r="F218" s="26"/>
      <c r="G218" s="59"/>
      <c r="H218" s="28">
        <f t="shared" si="48"/>
      </c>
      <c r="I218" s="28">
        <f t="shared" si="54"/>
      </c>
      <c r="J218" s="28">
        <f t="shared" si="47"/>
      </c>
      <c r="K218" s="28">
        <f t="shared" si="51"/>
      </c>
      <c r="L218" s="28">
        <f t="shared" si="55"/>
      </c>
      <c r="M218" s="28">
        <f t="shared" si="55"/>
      </c>
      <c r="N218" s="28">
        <f t="shared" si="55"/>
      </c>
      <c r="O218" s="28">
        <f t="shared" si="55"/>
      </c>
      <c r="P218" s="28">
        <f t="shared" si="55"/>
      </c>
      <c r="Q218" s="28">
        <f t="shared" si="55"/>
      </c>
      <c r="R218" s="28">
        <f t="shared" si="55"/>
      </c>
      <c r="S218" s="28">
        <f t="shared" si="55"/>
      </c>
      <c r="T218" s="28">
        <f t="shared" si="55"/>
      </c>
      <c r="U218" s="28">
        <f t="shared" si="55"/>
      </c>
      <c r="V218" s="28">
        <f t="shared" si="56"/>
      </c>
      <c r="W218" s="28">
        <f t="shared" si="56"/>
      </c>
      <c r="X218" s="28">
        <f t="shared" si="56"/>
      </c>
      <c r="Y218" s="28">
        <f t="shared" si="56"/>
      </c>
      <c r="Z218" s="28">
        <f t="shared" si="56"/>
      </c>
      <c r="AA218" s="28">
        <f t="shared" si="56"/>
      </c>
      <c r="AB218" s="28">
        <f t="shared" si="56"/>
      </c>
    </row>
    <row r="219" spans="2:28" ht="12.75">
      <c r="B219" s="62"/>
      <c r="C219" s="62"/>
      <c r="D219" s="63"/>
      <c r="E219" s="26"/>
      <c r="F219" s="26"/>
      <c r="G219" s="59"/>
      <c r="H219" s="28">
        <f t="shared" si="48"/>
      </c>
      <c r="I219" s="28">
        <f t="shared" si="54"/>
      </c>
      <c r="J219" s="28">
        <f t="shared" si="47"/>
      </c>
      <c r="K219" s="28">
        <f t="shared" si="51"/>
      </c>
      <c r="L219" s="28">
        <f t="shared" si="55"/>
      </c>
      <c r="M219" s="28">
        <f t="shared" si="55"/>
      </c>
      <c r="N219" s="28">
        <f t="shared" si="55"/>
      </c>
      <c r="O219" s="28">
        <f t="shared" si="55"/>
      </c>
      <c r="P219" s="28">
        <f t="shared" si="55"/>
      </c>
      <c r="Q219" s="28">
        <f t="shared" si="55"/>
      </c>
      <c r="R219" s="28">
        <f t="shared" si="55"/>
      </c>
      <c r="S219" s="28">
        <f t="shared" si="55"/>
      </c>
      <c r="T219" s="28">
        <f t="shared" si="55"/>
      </c>
      <c r="U219" s="28">
        <f t="shared" si="55"/>
      </c>
      <c r="V219" s="28">
        <f t="shared" si="56"/>
      </c>
      <c r="W219" s="28">
        <f t="shared" si="56"/>
      </c>
      <c r="X219" s="28">
        <f t="shared" si="56"/>
      </c>
      <c r="Y219" s="28">
        <f t="shared" si="56"/>
      </c>
      <c r="Z219" s="28">
        <f t="shared" si="56"/>
      </c>
      <c r="AA219" s="28">
        <f t="shared" si="56"/>
      </c>
      <c r="AB219" s="28">
        <f t="shared" si="56"/>
      </c>
    </row>
    <row r="220" spans="2:28" ht="12.75">
      <c r="B220" s="62"/>
      <c r="C220" s="62"/>
      <c r="D220" s="63"/>
      <c r="E220" s="26"/>
      <c r="F220" s="26"/>
      <c r="G220" s="59"/>
      <c r="H220" s="28">
        <f t="shared" si="48"/>
      </c>
      <c r="I220" s="28">
        <f t="shared" si="54"/>
      </c>
      <c r="J220" s="28">
        <f t="shared" si="47"/>
      </c>
      <c r="K220" s="28">
        <f t="shared" si="51"/>
      </c>
      <c r="L220" s="28">
        <f t="shared" si="55"/>
      </c>
      <c r="M220" s="28">
        <f t="shared" si="55"/>
      </c>
      <c r="N220" s="28">
        <f t="shared" si="55"/>
      </c>
      <c r="O220" s="28">
        <f t="shared" si="55"/>
      </c>
      <c r="P220" s="28">
        <f t="shared" si="55"/>
      </c>
      <c r="Q220" s="28">
        <f t="shared" si="55"/>
      </c>
      <c r="R220" s="28">
        <f t="shared" si="55"/>
      </c>
      <c r="S220" s="28">
        <f t="shared" si="55"/>
      </c>
      <c r="T220" s="28">
        <f t="shared" si="55"/>
      </c>
      <c r="U220" s="28">
        <f t="shared" si="55"/>
      </c>
      <c r="V220" s="28">
        <f t="shared" si="56"/>
      </c>
      <c r="W220" s="28">
        <f t="shared" si="56"/>
      </c>
      <c r="X220" s="28">
        <f t="shared" si="56"/>
      </c>
      <c r="Y220" s="28">
        <f t="shared" si="56"/>
      </c>
      <c r="Z220" s="28">
        <f t="shared" si="56"/>
      </c>
      <c r="AA220" s="28">
        <f t="shared" si="56"/>
      </c>
      <c r="AB220" s="28">
        <f t="shared" si="56"/>
      </c>
    </row>
    <row r="221" spans="2:28" ht="12.75">
      <c r="B221" s="62"/>
      <c r="C221" s="62"/>
      <c r="D221" s="63"/>
      <c r="E221" s="26"/>
      <c r="F221" s="26"/>
      <c r="G221" s="59"/>
      <c r="H221" s="28">
        <f t="shared" si="48"/>
      </c>
      <c r="I221" s="28">
        <f t="shared" si="54"/>
      </c>
      <c r="J221" s="28">
        <f t="shared" si="47"/>
      </c>
      <c r="K221" s="28">
        <f t="shared" si="51"/>
      </c>
      <c r="L221" s="28">
        <f t="shared" si="55"/>
      </c>
      <c r="M221" s="28">
        <f t="shared" si="55"/>
      </c>
      <c r="N221" s="28">
        <f t="shared" si="55"/>
      </c>
      <c r="O221" s="28">
        <f t="shared" si="55"/>
      </c>
      <c r="P221" s="28">
        <f t="shared" si="55"/>
      </c>
      <c r="Q221" s="28">
        <f t="shared" si="55"/>
      </c>
      <c r="R221" s="28">
        <f t="shared" si="55"/>
      </c>
      <c r="S221" s="28">
        <f t="shared" si="55"/>
      </c>
      <c r="T221" s="28">
        <f t="shared" si="55"/>
      </c>
      <c r="U221" s="28">
        <f t="shared" si="55"/>
      </c>
      <c r="V221" s="28">
        <f t="shared" si="56"/>
      </c>
      <c r="W221" s="28">
        <f t="shared" si="56"/>
      </c>
      <c r="X221" s="28">
        <f t="shared" si="56"/>
      </c>
      <c r="Y221" s="28">
        <f t="shared" si="56"/>
      </c>
      <c r="Z221" s="28">
        <f t="shared" si="56"/>
      </c>
      <c r="AA221" s="28">
        <f t="shared" si="56"/>
      </c>
      <c r="AB221" s="28">
        <f t="shared" si="56"/>
      </c>
    </row>
    <row r="222" spans="2:28" ht="12.75">
      <c r="B222" s="62"/>
      <c r="C222" s="62"/>
      <c r="D222" s="63"/>
      <c r="E222" s="26"/>
      <c r="F222" s="26"/>
      <c r="G222" s="59"/>
      <c r="H222" s="28">
        <f t="shared" si="48"/>
      </c>
      <c r="I222" s="28">
        <f t="shared" si="54"/>
      </c>
      <c r="J222" s="28">
        <f aca="true" t="shared" si="57" ref="J222:J237">IF($E222=YEAR+J$2,$D222,"")</f>
      </c>
      <c r="K222" s="28">
        <f t="shared" si="51"/>
      </c>
      <c r="L222" s="28">
        <f t="shared" si="55"/>
      </c>
      <c r="M222" s="28">
        <f t="shared" si="55"/>
      </c>
      <c r="N222" s="28">
        <f t="shared" si="55"/>
      </c>
      <c r="O222" s="28">
        <f t="shared" si="55"/>
      </c>
      <c r="P222" s="28">
        <f t="shared" si="55"/>
      </c>
      <c r="Q222" s="28">
        <f t="shared" si="55"/>
      </c>
      <c r="R222" s="28">
        <f t="shared" si="55"/>
      </c>
      <c r="S222" s="28">
        <f t="shared" si="55"/>
      </c>
      <c r="T222" s="28">
        <f t="shared" si="55"/>
      </c>
      <c r="U222" s="28">
        <f t="shared" si="55"/>
      </c>
      <c r="V222" s="28">
        <f t="shared" si="56"/>
      </c>
      <c r="W222" s="28">
        <f t="shared" si="56"/>
      </c>
      <c r="X222" s="28">
        <f t="shared" si="56"/>
      </c>
      <c r="Y222" s="28">
        <f t="shared" si="56"/>
      </c>
      <c r="Z222" s="28">
        <f t="shared" si="56"/>
      </c>
      <c r="AA222" s="28">
        <f t="shared" si="56"/>
      </c>
      <c r="AB222" s="28">
        <f t="shared" si="56"/>
      </c>
    </row>
    <row r="223" spans="2:28" ht="12.75">
      <c r="B223" s="62"/>
      <c r="C223" s="62"/>
      <c r="D223" s="63"/>
      <c r="E223" s="26"/>
      <c r="F223" s="26"/>
      <c r="G223" s="59"/>
      <c r="H223" s="28">
        <f aca="true" t="shared" si="58" ref="H223:H237">IF($E223=YEAR+H$2,$D223,"")</f>
      </c>
      <c r="I223" s="28">
        <f t="shared" si="54"/>
      </c>
      <c r="J223" s="28">
        <f t="shared" si="57"/>
      </c>
      <c r="K223" s="28">
        <f t="shared" si="51"/>
      </c>
      <c r="L223" s="28">
        <f t="shared" si="55"/>
      </c>
      <c r="M223" s="28">
        <f t="shared" si="55"/>
      </c>
      <c r="N223" s="28">
        <f t="shared" si="55"/>
      </c>
      <c r="O223" s="28">
        <f t="shared" si="55"/>
      </c>
      <c r="P223" s="28">
        <f t="shared" si="55"/>
      </c>
      <c r="Q223" s="28">
        <f t="shared" si="55"/>
      </c>
      <c r="R223" s="28">
        <f t="shared" si="55"/>
      </c>
      <c r="S223" s="28">
        <f t="shared" si="55"/>
      </c>
      <c r="T223" s="28">
        <f t="shared" si="55"/>
      </c>
      <c r="U223" s="28">
        <f t="shared" si="55"/>
      </c>
      <c r="V223" s="28">
        <f t="shared" si="56"/>
      </c>
      <c r="W223" s="28">
        <f t="shared" si="56"/>
      </c>
      <c r="X223" s="28">
        <f t="shared" si="56"/>
      </c>
      <c r="Y223" s="28">
        <f t="shared" si="56"/>
      </c>
      <c r="Z223" s="28">
        <f t="shared" si="56"/>
      </c>
      <c r="AA223" s="28">
        <f t="shared" si="56"/>
      </c>
      <c r="AB223" s="28">
        <f t="shared" si="56"/>
      </c>
    </row>
    <row r="224" spans="2:28" ht="12.75">
      <c r="B224" s="62"/>
      <c r="C224" s="62"/>
      <c r="D224" s="63"/>
      <c r="E224" s="26"/>
      <c r="F224" s="26"/>
      <c r="G224" s="59"/>
      <c r="H224" s="28">
        <f t="shared" si="58"/>
      </c>
      <c r="I224" s="28">
        <f t="shared" si="54"/>
      </c>
      <c r="J224" s="28">
        <f t="shared" si="57"/>
      </c>
      <c r="K224" s="28">
        <f t="shared" si="51"/>
      </c>
      <c r="L224" s="28">
        <f t="shared" si="55"/>
      </c>
      <c r="M224" s="28">
        <f t="shared" si="55"/>
      </c>
      <c r="N224" s="28">
        <f t="shared" si="55"/>
      </c>
      <c r="O224" s="28">
        <f t="shared" si="55"/>
      </c>
      <c r="P224" s="28">
        <f t="shared" si="55"/>
      </c>
      <c r="Q224" s="28">
        <f t="shared" si="55"/>
      </c>
      <c r="R224" s="28">
        <f t="shared" si="55"/>
      </c>
      <c r="S224" s="28">
        <f t="shared" si="55"/>
      </c>
      <c r="T224" s="28">
        <f t="shared" si="55"/>
      </c>
      <c r="U224" s="28">
        <f t="shared" si="55"/>
      </c>
      <c r="V224" s="28">
        <f t="shared" si="56"/>
      </c>
      <c r="W224" s="28">
        <f t="shared" si="56"/>
      </c>
      <c r="X224" s="28">
        <f t="shared" si="56"/>
      </c>
      <c r="Y224" s="28">
        <f t="shared" si="56"/>
      </c>
      <c r="Z224" s="28">
        <f t="shared" si="56"/>
      </c>
      <c r="AA224" s="28">
        <f t="shared" si="56"/>
      </c>
      <c r="AB224" s="28">
        <f t="shared" si="56"/>
      </c>
    </row>
    <row r="225" spans="2:28" ht="12.75">
      <c r="B225" s="62"/>
      <c r="C225" s="62"/>
      <c r="D225" s="63"/>
      <c r="E225" s="26"/>
      <c r="F225" s="26"/>
      <c r="G225" s="59"/>
      <c r="H225" s="28">
        <f t="shared" si="58"/>
      </c>
      <c r="I225" s="28">
        <f t="shared" si="54"/>
      </c>
      <c r="J225" s="28">
        <f t="shared" si="57"/>
      </c>
      <c r="K225" s="28">
        <f t="shared" si="51"/>
      </c>
      <c r="L225" s="28">
        <f aca="true" t="shared" si="59" ref="L225:U237">IF($E225=YEAR+L$2,$D225,"")</f>
      </c>
      <c r="M225" s="28">
        <f t="shared" si="59"/>
      </c>
      <c r="N225" s="28">
        <f t="shared" si="59"/>
      </c>
      <c r="O225" s="28">
        <f t="shared" si="59"/>
      </c>
      <c r="P225" s="28">
        <f t="shared" si="59"/>
      </c>
      <c r="Q225" s="28">
        <f t="shared" si="59"/>
      </c>
      <c r="R225" s="28">
        <f t="shared" si="59"/>
      </c>
      <c r="S225" s="28">
        <f t="shared" si="59"/>
      </c>
      <c r="T225" s="28">
        <f t="shared" si="59"/>
      </c>
      <c r="U225" s="28">
        <f t="shared" si="59"/>
      </c>
      <c r="V225" s="28">
        <f aca="true" t="shared" si="60" ref="V225:AB237">IF($E225=YEAR+V$2,$D225,"")</f>
      </c>
      <c r="W225" s="28">
        <f t="shared" si="60"/>
      </c>
      <c r="X225" s="28">
        <f t="shared" si="60"/>
      </c>
      <c r="Y225" s="28">
        <f t="shared" si="60"/>
      </c>
      <c r="Z225" s="28">
        <f t="shared" si="60"/>
      </c>
      <c r="AA225" s="28">
        <f t="shared" si="60"/>
      </c>
      <c r="AB225" s="28">
        <f t="shared" si="60"/>
      </c>
    </row>
    <row r="226" spans="2:28" ht="12.75">
      <c r="B226" s="62"/>
      <c r="C226" s="62"/>
      <c r="D226" s="63"/>
      <c r="E226" s="26"/>
      <c r="F226" s="26"/>
      <c r="G226" s="59"/>
      <c r="H226" s="28">
        <f t="shared" si="58"/>
      </c>
      <c r="I226" s="28">
        <f t="shared" si="54"/>
      </c>
      <c r="J226" s="28">
        <f t="shared" si="57"/>
      </c>
      <c r="K226" s="28">
        <f t="shared" si="51"/>
      </c>
      <c r="L226" s="28">
        <f t="shared" si="59"/>
      </c>
      <c r="M226" s="28">
        <f t="shared" si="59"/>
      </c>
      <c r="N226" s="28">
        <f t="shared" si="59"/>
      </c>
      <c r="O226" s="28">
        <f t="shared" si="59"/>
      </c>
      <c r="P226" s="28">
        <f t="shared" si="59"/>
      </c>
      <c r="Q226" s="28">
        <f t="shared" si="59"/>
      </c>
      <c r="R226" s="28">
        <f t="shared" si="59"/>
      </c>
      <c r="S226" s="28">
        <f t="shared" si="59"/>
      </c>
      <c r="T226" s="28">
        <f t="shared" si="59"/>
      </c>
      <c r="U226" s="28">
        <f t="shared" si="59"/>
      </c>
      <c r="V226" s="28">
        <f t="shared" si="60"/>
      </c>
      <c r="W226" s="28">
        <f t="shared" si="60"/>
      </c>
      <c r="X226" s="28">
        <f t="shared" si="60"/>
      </c>
      <c r="Y226" s="28">
        <f t="shared" si="60"/>
      </c>
      <c r="Z226" s="28">
        <f t="shared" si="60"/>
      </c>
      <c r="AA226" s="28">
        <f t="shared" si="60"/>
      </c>
      <c r="AB226" s="28">
        <f t="shared" si="60"/>
      </c>
    </row>
    <row r="227" spans="2:28" ht="12.75">
      <c r="B227" s="62"/>
      <c r="C227" s="62"/>
      <c r="D227" s="63"/>
      <c r="E227" s="26"/>
      <c r="F227" s="26"/>
      <c r="G227" s="59"/>
      <c r="H227" s="28">
        <f t="shared" si="58"/>
      </c>
      <c r="I227" s="28">
        <f t="shared" si="54"/>
      </c>
      <c r="J227" s="28">
        <f t="shared" si="57"/>
      </c>
      <c r="K227" s="28">
        <f t="shared" si="51"/>
      </c>
      <c r="L227" s="28">
        <f t="shared" si="59"/>
      </c>
      <c r="M227" s="28">
        <f t="shared" si="59"/>
      </c>
      <c r="N227" s="28">
        <f t="shared" si="59"/>
      </c>
      <c r="O227" s="28">
        <f t="shared" si="59"/>
      </c>
      <c r="P227" s="28">
        <f t="shared" si="59"/>
      </c>
      <c r="Q227" s="28">
        <f t="shared" si="59"/>
      </c>
      <c r="R227" s="28">
        <f t="shared" si="59"/>
      </c>
      <c r="S227" s="28">
        <f t="shared" si="59"/>
      </c>
      <c r="T227" s="28">
        <f t="shared" si="59"/>
      </c>
      <c r="U227" s="28">
        <f t="shared" si="59"/>
      </c>
      <c r="V227" s="28">
        <f t="shared" si="60"/>
      </c>
      <c r="W227" s="28">
        <f t="shared" si="60"/>
      </c>
      <c r="X227" s="28">
        <f t="shared" si="60"/>
      </c>
      <c r="Y227" s="28">
        <f t="shared" si="60"/>
      </c>
      <c r="Z227" s="28">
        <f t="shared" si="60"/>
      </c>
      <c r="AA227" s="28">
        <f t="shared" si="60"/>
      </c>
      <c r="AB227" s="28">
        <f t="shared" si="60"/>
      </c>
    </row>
    <row r="228" spans="2:28" ht="12.75">
      <c r="B228" s="62"/>
      <c r="C228" s="62"/>
      <c r="D228" s="63"/>
      <c r="E228" s="26"/>
      <c r="F228" s="26"/>
      <c r="G228" s="59"/>
      <c r="H228" s="28">
        <f t="shared" si="58"/>
      </c>
      <c r="I228" s="28">
        <f t="shared" si="54"/>
      </c>
      <c r="J228" s="28">
        <f t="shared" si="57"/>
      </c>
      <c r="K228" s="28">
        <f t="shared" si="51"/>
      </c>
      <c r="L228" s="28">
        <f t="shared" si="59"/>
      </c>
      <c r="M228" s="28">
        <f t="shared" si="59"/>
      </c>
      <c r="N228" s="28">
        <f t="shared" si="59"/>
      </c>
      <c r="O228" s="28">
        <f t="shared" si="59"/>
      </c>
      <c r="P228" s="28">
        <f t="shared" si="59"/>
      </c>
      <c r="Q228" s="28">
        <f t="shared" si="59"/>
      </c>
      <c r="R228" s="28">
        <f t="shared" si="59"/>
      </c>
      <c r="S228" s="28">
        <f t="shared" si="59"/>
      </c>
      <c r="T228" s="28">
        <f t="shared" si="59"/>
      </c>
      <c r="U228" s="28">
        <f t="shared" si="59"/>
      </c>
      <c r="V228" s="28">
        <f t="shared" si="60"/>
      </c>
      <c r="W228" s="28">
        <f t="shared" si="60"/>
      </c>
      <c r="X228" s="28">
        <f t="shared" si="60"/>
      </c>
      <c r="Y228" s="28">
        <f t="shared" si="60"/>
      </c>
      <c r="Z228" s="28">
        <f t="shared" si="60"/>
      </c>
      <c r="AA228" s="28">
        <f t="shared" si="60"/>
      </c>
      <c r="AB228" s="28">
        <f t="shared" si="60"/>
      </c>
    </row>
    <row r="229" spans="2:28" ht="12.75">
      <c r="B229" s="62"/>
      <c r="C229" s="58"/>
      <c r="D229" s="63"/>
      <c r="E229" s="26"/>
      <c r="F229" s="26"/>
      <c r="G229" s="59"/>
      <c r="H229" s="28">
        <f t="shared" si="58"/>
      </c>
      <c r="I229" s="28">
        <f t="shared" si="54"/>
      </c>
      <c r="J229" s="28">
        <f t="shared" si="57"/>
      </c>
      <c r="K229" s="28">
        <f t="shared" si="51"/>
      </c>
      <c r="L229" s="28">
        <f t="shared" si="59"/>
      </c>
      <c r="M229" s="28">
        <f t="shared" si="59"/>
      </c>
      <c r="N229" s="28">
        <f t="shared" si="59"/>
      </c>
      <c r="O229" s="28">
        <f t="shared" si="59"/>
      </c>
      <c r="P229" s="28">
        <f t="shared" si="59"/>
      </c>
      <c r="Q229" s="28">
        <f t="shared" si="59"/>
      </c>
      <c r="R229" s="28">
        <f t="shared" si="59"/>
      </c>
      <c r="S229" s="28">
        <f t="shared" si="59"/>
      </c>
      <c r="T229" s="28">
        <f t="shared" si="59"/>
      </c>
      <c r="U229" s="28">
        <f t="shared" si="59"/>
      </c>
      <c r="V229" s="28">
        <f t="shared" si="60"/>
      </c>
      <c r="W229" s="28">
        <f t="shared" si="60"/>
      </c>
      <c r="X229" s="28">
        <f t="shared" si="60"/>
      </c>
      <c r="Y229" s="28">
        <f t="shared" si="60"/>
      </c>
      <c r="Z229" s="28">
        <f t="shared" si="60"/>
      </c>
      <c r="AA229" s="28">
        <f t="shared" si="60"/>
      </c>
      <c r="AB229" s="28">
        <f t="shared" si="60"/>
      </c>
    </row>
    <row r="230" spans="2:28" ht="12.75">
      <c r="B230" s="62"/>
      <c r="C230" s="62"/>
      <c r="D230" s="63"/>
      <c r="E230" s="62"/>
      <c r="F230" s="26"/>
      <c r="G230" s="59"/>
      <c r="H230" s="28">
        <f t="shared" si="58"/>
      </c>
      <c r="I230" s="28">
        <f t="shared" si="54"/>
      </c>
      <c r="J230" s="28">
        <f t="shared" si="57"/>
      </c>
      <c r="K230" s="28">
        <f t="shared" si="51"/>
      </c>
      <c r="L230" s="28">
        <f t="shared" si="59"/>
      </c>
      <c r="M230" s="28">
        <f t="shared" si="59"/>
      </c>
      <c r="N230" s="28">
        <f t="shared" si="59"/>
      </c>
      <c r="O230" s="28">
        <f t="shared" si="59"/>
      </c>
      <c r="P230" s="28">
        <f t="shared" si="59"/>
      </c>
      <c r="Q230" s="28">
        <f t="shared" si="59"/>
      </c>
      <c r="R230" s="28">
        <f t="shared" si="59"/>
      </c>
      <c r="S230" s="28">
        <f t="shared" si="59"/>
      </c>
      <c r="T230" s="28">
        <f t="shared" si="59"/>
      </c>
      <c r="U230" s="28">
        <f t="shared" si="59"/>
      </c>
      <c r="V230" s="28">
        <f t="shared" si="60"/>
      </c>
      <c r="W230" s="28">
        <f t="shared" si="60"/>
      </c>
      <c r="X230" s="28">
        <f t="shared" si="60"/>
      </c>
      <c r="Y230" s="28">
        <f t="shared" si="60"/>
      </c>
      <c r="Z230" s="28">
        <f t="shared" si="60"/>
      </c>
      <c r="AA230" s="28">
        <f t="shared" si="60"/>
      </c>
      <c r="AB230" s="28">
        <f t="shared" si="60"/>
      </c>
    </row>
    <row r="231" spans="2:28" ht="12.75">
      <c r="B231" s="62"/>
      <c r="C231" s="62"/>
      <c r="D231" s="63"/>
      <c r="E231" s="62"/>
      <c r="F231" s="26"/>
      <c r="G231" s="59"/>
      <c r="H231" s="28">
        <f t="shared" si="58"/>
      </c>
      <c r="I231" s="28">
        <f t="shared" si="54"/>
      </c>
      <c r="J231" s="28">
        <f t="shared" si="57"/>
      </c>
      <c r="K231" s="28">
        <f t="shared" si="51"/>
      </c>
      <c r="L231" s="28">
        <f t="shared" si="59"/>
      </c>
      <c r="M231" s="28">
        <f t="shared" si="59"/>
      </c>
      <c r="N231" s="28">
        <f t="shared" si="59"/>
      </c>
      <c r="O231" s="28">
        <f t="shared" si="59"/>
      </c>
      <c r="P231" s="28">
        <f t="shared" si="59"/>
      </c>
      <c r="Q231" s="28">
        <f t="shared" si="59"/>
      </c>
      <c r="R231" s="28">
        <f t="shared" si="59"/>
      </c>
      <c r="S231" s="28">
        <f t="shared" si="59"/>
      </c>
      <c r="T231" s="28">
        <f t="shared" si="59"/>
      </c>
      <c r="U231" s="28">
        <f t="shared" si="59"/>
      </c>
      <c r="V231" s="28">
        <f t="shared" si="60"/>
      </c>
      <c r="W231" s="28">
        <f t="shared" si="60"/>
      </c>
      <c r="X231" s="28">
        <f t="shared" si="60"/>
      </c>
      <c r="Y231" s="28">
        <f t="shared" si="60"/>
      </c>
      <c r="Z231" s="28">
        <f t="shared" si="60"/>
      </c>
      <c r="AA231" s="28">
        <f t="shared" si="60"/>
      </c>
      <c r="AB231" s="28">
        <f t="shared" si="60"/>
      </c>
    </row>
    <row r="232" spans="2:28" ht="12.75">
      <c r="B232" s="62"/>
      <c r="C232" s="62"/>
      <c r="D232" s="63"/>
      <c r="E232" s="62"/>
      <c r="F232" s="26"/>
      <c r="G232" s="59"/>
      <c r="H232" s="28">
        <f t="shared" si="58"/>
      </c>
      <c r="I232" s="28">
        <f t="shared" si="54"/>
      </c>
      <c r="J232" s="28">
        <f t="shared" si="57"/>
      </c>
      <c r="K232" s="28">
        <f t="shared" si="51"/>
      </c>
      <c r="L232" s="28">
        <f t="shared" si="59"/>
      </c>
      <c r="M232" s="28">
        <f t="shared" si="59"/>
      </c>
      <c r="N232" s="28">
        <f t="shared" si="59"/>
      </c>
      <c r="O232" s="28">
        <f t="shared" si="59"/>
      </c>
      <c r="P232" s="28">
        <f t="shared" si="59"/>
      </c>
      <c r="Q232" s="28">
        <f t="shared" si="59"/>
      </c>
      <c r="R232" s="28">
        <f t="shared" si="59"/>
      </c>
      <c r="S232" s="28">
        <f t="shared" si="59"/>
      </c>
      <c r="T232" s="28">
        <f t="shared" si="59"/>
      </c>
      <c r="U232" s="28">
        <f t="shared" si="59"/>
      </c>
      <c r="V232" s="28">
        <f t="shared" si="60"/>
      </c>
      <c r="W232" s="28">
        <f t="shared" si="60"/>
      </c>
      <c r="X232" s="28">
        <f t="shared" si="60"/>
      </c>
      <c r="Y232" s="28">
        <f t="shared" si="60"/>
      </c>
      <c r="Z232" s="28">
        <f t="shared" si="60"/>
      </c>
      <c r="AA232" s="28">
        <f t="shared" si="60"/>
      </c>
      <c r="AB232" s="28">
        <f t="shared" si="60"/>
      </c>
    </row>
    <row r="233" spans="2:28" ht="12.75">
      <c r="B233" s="62"/>
      <c r="C233" s="62"/>
      <c r="D233" s="63"/>
      <c r="E233" s="62"/>
      <c r="F233" s="26"/>
      <c r="G233" s="59"/>
      <c r="H233" s="28">
        <f t="shared" si="58"/>
      </c>
      <c r="I233" s="28">
        <f t="shared" si="54"/>
      </c>
      <c r="J233" s="28">
        <f t="shared" si="57"/>
      </c>
      <c r="K233" s="28">
        <f t="shared" si="51"/>
      </c>
      <c r="L233" s="28">
        <f t="shared" si="59"/>
      </c>
      <c r="M233" s="28">
        <f t="shared" si="59"/>
      </c>
      <c r="N233" s="28">
        <f t="shared" si="59"/>
      </c>
      <c r="O233" s="28">
        <f t="shared" si="59"/>
      </c>
      <c r="P233" s="28">
        <f t="shared" si="59"/>
      </c>
      <c r="Q233" s="28">
        <f t="shared" si="59"/>
      </c>
      <c r="R233" s="28">
        <f t="shared" si="59"/>
      </c>
      <c r="S233" s="28">
        <f t="shared" si="59"/>
      </c>
      <c r="T233" s="28">
        <f t="shared" si="59"/>
      </c>
      <c r="U233" s="28">
        <f t="shared" si="59"/>
      </c>
      <c r="V233" s="28">
        <f t="shared" si="60"/>
      </c>
      <c r="W233" s="28">
        <f t="shared" si="60"/>
      </c>
      <c r="X233" s="28">
        <f t="shared" si="60"/>
      </c>
      <c r="Y233" s="28">
        <f t="shared" si="60"/>
      </c>
      <c r="Z233" s="28">
        <f t="shared" si="60"/>
      </c>
      <c r="AA233" s="28">
        <f t="shared" si="60"/>
      </c>
      <c r="AB233" s="28">
        <f t="shared" si="60"/>
      </c>
    </row>
    <row r="234" spans="2:28" ht="12.75">
      <c r="B234" s="62"/>
      <c r="C234" s="62"/>
      <c r="D234" s="63"/>
      <c r="E234" s="62"/>
      <c r="F234" s="26"/>
      <c r="G234" s="59"/>
      <c r="H234" s="28">
        <f t="shared" si="58"/>
      </c>
      <c r="I234" s="28">
        <f t="shared" si="54"/>
      </c>
      <c r="J234" s="28">
        <f t="shared" si="57"/>
      </c>
      <c r="K234" s="28">
        <f t="shared" si="51"/>
      </c>
      <c r="L234" s="28">
        <f t="shared" si="59"/>
      </c>
      <c r="M234" s="28">
        <f t="shared" si="59"/>
      </c>
      <c r="N234" s="28">
        <f t="shared" si="59"/>
      </c>
      <c r="O234" s="28">
        <f t="shared" si="59"/>
      </c>
      <c r="P234" s="28">
        <f t="shared" si="59"/>
      </c>
      <c r="Q234" s="28">
        <f t="shared" si="59"/>
      </c>
      <c r="R234" s="28">
        <f t="shared" si="59"/>
      </c>
      <c r="S234" s="28">
        <f t="shared" si="59"/>
      </c>
      <c r="T234" s="28">
        <f t="shared" si="59"/>
      </c>
      <c r="U234" s="28">
        <f t="shared" si="59"/>
      </c>
      <c r="V234" s="28">
        <f t="shared" si="60"/>
      </c>
      <c r="W234" s="28">
        <f t="shared" si="60"/>
      </c>
      <c r="X234" s="28">
        <f t="shared" si="60"/>
      </c>
      <c r="Y234" s="28">
        <f t="shared" si="60"/>
      </c>
      <c r="Z234" s="28">
        <f t="shared" si="60"/>
      </c>
      <c r="AA234" s="28">
        <f t="shared" si="60"/>
      </c>
      <c r="AB234" s="28">
        <f t="shared" si="60"/>
      </c>
    </row>
    <row r="235" spans="2:28" ht="12.75">
      <c r="B235" s="62"/>
      <c r="C235" s="58"/>
      <c r="D235" s="63"/>
      <c r="E235" s="26"/>
      <c r="F235" s="26"/>
      <c r="G235" s="59"/>
      <c r="H235" s="28">
        <f t="shared" si="58"/>
      </c>
      <c r="I235" s="28">
        <f t="shared" si="54"/>
      </c>
      <c r="J235" s="28">
        <f t="shared" si="57"/>
      </c>
      <c r="K235" s="28">
        <f t="shared" si="51"/>
      </c>
      <c r="L235" s="28">
        <f t="shared" si="59"/>
      </c>
      <c r="M235" s="28">
        <f t="shared" si="59"/>
      </c>
      <c r="N235" s="28">
        <f t="shared" si="59"/>
      </c>
      <c r="O235" s="28">
        <f t="shared" si="59"/>
      </c>
      <c r="P235" s="28">
        <f t="shared" si="59"/>
      </c>
      <c r="Q235" s="28">
        <f t="shared" si="59"/>
      </c>
      <c r="R235" s="28">
        <f t="shared" si="59"/>
      </c>
      <c r="S235" s="28">
        <f t="shared" si="59"/>
      </c>
      <c r="T235" s="28">
        <f t="shared" si="59"/>
      </c>
      <c r="U235" s="28">
        <f t="shared" si="59"/>
      </c>
      <c r="V235" s="28">
        <f t="shared" si="60"/>
      </c>
      <c r="W235" s="28">
        <f t="shared" si="60"/>
      </c>
      <c r="X235" s="28">
        <f t="shared" si="60"/>
      </c>
      <c r="Y235" s="28">
        <f t="shared" si="60"/>
      </c>
      <c r="Z235" s="28">
        <f t="shared" si="60"/>
      </c>
      <c r="AA235" s="28">
        <f t="shared" si="60"/>
      </c>
      <c r="AB235" s="28">
        <f t="shared" si="60"/>
      </c>
    </row>
    <row r="236" spans="2:28" ht="12.75">
      <c r="B236" s="62"/>
      <c r="C236" s="58"/>
      <c r="D236" s="63"/>
      <c r="E236" s="26"/>
      <c r="F236" s="26"/>
      <c r="G236" s="59"/>
      <c r="H236" s="28">
        <f t="shared" si="58"/>
      </c>
      <c r="I236" s="28">
        <f t="shared" si="54"/>
      </c>
      <c r="J236" s="28">
        <f t="shared" si="57"/>
      </c>
      <c r="K236" s="28">
        <f t="shared" si="51"/>
      </c>
      <c r="L236" s="28">
        <f t="shared" si="59"/>
      </c>
      <c r="M236" s="28">
        <f t="shared" si="59"/>
      </c>
      <c r="N236" s="28">
        <f t="shared" si="59"/>
      </c>
      <c r="O236" s="28">
        <f t="shared" si="59"/>
      </c>
      <c r="P236" s="28">
        <f t="shared" si="59"/>
      </c>
      <c r="Q236" s="28">
        <f t="shared" si="59"/>
      </c>
      <c r="R236" s="28">
        <f t="shared" si="59"/>
      </c>
      <c r="S236" s="28">
        <f t="shared" si="59"/>
      </c>
      <c r="T236" s="28">
        <f t="shared" si="59"/>
      </c>
      <c r="U236" s="28">
        <f t="shared" si="59"/>
      </c>
      <c r="V236" s="28">
        <f t="shared" si="60"/>
      </c>
      <c r="W236" s="28">
        <f t="shared" si="60"/>
      </c>
      <c r="X236" s="28">
        <f t="shared" si="60"/>
      </c>
      <c r="Y236" s="28">
        <f t="shared" si="60"/>
      </c>
      <c r="Z236" s="28">
        <f t="shared" si="60"/>
      </c>
      <c r="AA236" s="28">
        <f t="shared" si="60"/>
      </c>
      <c r="AB236" s="28">
        <f t="shared" si="60"/>
      </c>
    </row>
    <row r="237" spans="2:28" ht="12.75">
      <c r="B237" s="62"/>
      <c r="C237" s="58"/>
      <c r="D237" s="63"/>
      <c r="E237" s="26"/>
      <c r="F237" s="26"/>
      <c r="G237" s="59"/>
      <c r="H237" s="28">
        <f t="shared" si="58"/>
      </c>
      <c r="I237" s="28">
        <f t="shared" si="54"/>
      </c>
      <c r="J237" s="28">
        <f t="shared" si="57"/>
      </c>
      <c r="K237" s="28">
        <f t="shared" si="51"/>
      </c>
      <c r="L237" s="28">
        <f t="shared" si="59"/>
      </c>
      <c r="M237" s="28">
        <f t="shared" si="59"/>
      </c>
      <c r="N237" s="28">
        <f t="shared" si="59"/>
      </c>
      <c r="O237" s="28">
        <f t="shared" si="59"/>
      </c>
      <c r="P237" s="28">
        <f t="shared" si="59"/>
      </c>
      <c r="Q237" s="28">
        <f t="shared" si="59"/>
      </c>
      <c r="R237" s="28">
        <f t="shared" si="59"/>
      </c>
      <c r="S237" s="28">
        <f t="shared" si="59"/>
      </c>
      <c r="T237" s="28">
        <f t="shared" si="59"/>
      </c>
      <c r="U237" s="28">
        <f t="shared" si="59"/>
      </c>
      <c r="V237" s="28">
        <f t="shared" si="60"/>
      </c>
      <c r="W237" s="28">
        <f t="shared" si="60"/>
      </c>
      <c r="X237" s="28">
        <f t="shared" si="60"/>
      </c>
      <c r="Y237" s="28">
        <f t="shared" si="60"/>
      </c>
      <c r="Z237" s="28">
        <f t="shared" si="60"/>
      </c>
      <c r="AA237" s="28">
        <f t="shared" si="60"/>
      </c>
      <c r="AB237" s="28">
        <f t="shared" si="60"/>
      </c>
    </row>
    <row r="238" spans="2:28" ht="12.75">
      <c r="B238" s="64" t="s">
        <v>236</v>
      </c>
      <c r="C238" s="65"/>
      <c r="D238" s="66">
        <f>SUM(D6:D237)</f>
        <v>129274777</v>
      </c>
      <c r="E238" s="67"/>
      <c r="F238" s="67"/>
      <c r="G238" s="66">
        <f aca="true" t="shared" si="61" ref="G238:AB238">SUM(G6:G237)</f>
        <v>126339610.53584404</v>
      </c>
      <c r="H238" s="66">
        <f t="shared" si="61"/>
        <v>8019732</v>
      </c>
      <c r="I238" s="66">
        <f t="shared" si="61"/>
        <v>8197984</v>
      </c>
      <c r="J238" s="66">
        <f t="shared" si="61"/>
        <v>15062868</v>
      </c>
      <c r="K238" s="66">
        <f t="shared" si="61"/>
        <v>12110193</v>
      </c>
      <c r="L238" s="66">
        <f t="shared" si="61"/>
        <v>11667000</v>
      </c>
      <c r="M238" s="66">
        <f t="shared" si="61"/>
        <v>800000</v>
      </c>
      <c r="N238" s="66">
        <f t="shared" si="61"/>
        <v>0</v>
      </c>
      <c r="O238" s="66">
        <f t="shared" si="61"/>
        <v>0</v>
      </c>
      <c r="P238" s="66">
        <f t="shared" si="61"/>
        <v>0</v>
      </c>
      <c r="Q238" s="66">
        <f t="shared" si="61"/>
        <v>18460000</v>
      </c>
      <c r="R238" s="66">
        <f t="shared" si="61"/>
        <v>50282000</v>
      </c>
      <c r="S238" s="66">
        <f t="shared" si="61"/>
        <v>0</v>
      </c>
      <c r="T238" s="66">
        <f t="shared" si="61"/>
        <v>0</v>
      </c>
      <c r="U238" s="66">
        <f t="shared" si="61"/>
        <v>0</v>
      </c>
      <c r="V238" s="66">
        <f t="shared" si="61"/>
        <v>3000000</v>
      </c>
      <c r="W238" s="66">
        <f t="shared" si="61"/>
        <v>0</v>
      </c>
      <c r="X238" s="66">
        <f t="shared" si="61"/>
        <v>0</v>
      </c>
      <c r="Y238" s="66">
        <f t="shared" si="61"/>
        <v>0</v>
      </c>
      <c r="Z238" s="66">
        <f t="shared" si="61"/>
        <v>0</v>
      </c>
      <c r="AA238" s="66">
        <f t="shared" si="61"/>
        <v>1675000</v>
      </c>
      <c r="AB238" s="66">
        <f t="shared" si="61"/>
        <v>0</v>
      </c>
    </row>
    <row r="239" ht="12.75">
      <c r="H239" s="18">
        <f>IF($E239=YEAR+H$2,$D239,"")</f>
      </c>
    </row>
    <row r="240" spans="8:28" ht="12.75">
      <c r="H240" s="68">
        <f>H238+'[1]Capital Works Prog. (Repl.)'!H204</f>
        <v>14907802</v>
      </c>
      <c r="I240" s="68">
        <f>I238+'[1]Capital Works Prog. (Repl.)'!I204</f>
        <v>10813927</v>
      </c>
      <c r="J240" s="68">
        <f>J238+'[1]Capital Works Prog. (Repl.)'!J204</f>
        <v>23246821</v>
      </c>
      <c r="K240" s="68">
        <f>K238+'[1]Capital Works Prog. (Repl.)'!K204</f>
        <v>17496896</v>
      </c>
      <c r="L240" s="68">
        <f>L238+'[1]Capital Works Prog. (Repl.)'!L204</f>
        <v>15866845</v>
      </c>
      <c r="M240" s="68">
        <f>M238+'[1]Capital Works Prog. (Repl.)'!M204</f>
        <v>5950970</v>
      </c>
      <c r="N240" s="68">
        <f>N238+'[1]Capital Works Prog. (Repl.)'!N204</f>
        <v>6381336</v>
      </c>
      <c r="O240" s="68">
        <f>O238+'[1]Capital Works Prog. (Repl.)'!O204</f>
        <v>7198721</v>
      </c>
      <c r="P240" s="68">
        <f>P238+'[1]Capital Works Prog. (Repl.)'!P204</f>
        <v>0</v>
      </c>
      <c r="Q240" s="68">
        <f>Q238+'[1]Capital Works Prog. (Repl.)'!Q204</f>
        <v>18762000</v>
      </c>
      <c r="R240" s="68">
        <f>R238+'[1]Capital Works Prog. (Repl.)'!R204</f>
        <v>50396373</v>
      </c>
      <c r="S240" s="68">
        <f>S238+'[1]Capital Works Prog. (Repl.)'!S204</f>
        <v>0</v>
      </c>
      <c r="T240" s="68">
        <f>T238+'[1]Capital Works Prog. (Repl.)'!T204</f>
        <v>0</v>
      </c>
      <c r="U240" s="68">
        <f>U238+'[1]Capital Works Prog. (Repl.)'!U204</f>
        <v>416625</v>
      </c>
      <c r="V240" s="68">
        <f>V238+'[1]Capital Works Prog. (Repl.)'!V204</f>
        <v>3027517</v>
      </c>
      <c r="W240" s="68">
        <f>W238+'[1]Capital Works Prog. (Repl.)'!W204</f>
        <v>10800</v>
      </c>
      <c r="X240" s="68">
        <f>X238+'[1]Capital Works Prog. (Repl.)'!X204</f>
        <v>3606</v>
      </c>
      <c r="Y240" s="68">
        <f>Y238+'[1]Capital Works Prog. (Repl.)'!Y204</f>
        <v>0</v>
      </c>
      <c r="Z240" s="68">
        <f>Z238+'[1]Capital Works Prog. (Repl.)'!Z204</f>
        <v>0</v>
      </c>
      <c r="AA240" s="68">
        <f>AA238+'[1]Capital Works Prog. (Repl.)'!AA204</f>
        <v>1712123</v>
      </c>
      <c r="AB240" s="68">
        <f>AB238+'[1]Capital Works Prog. (Repl.)'!AB204</f>
        <v>10867</v>
      </c>
    </row>
    <row r="241" spans="2:28" ht="12.75">
      <c r="B241" s="69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</row>
    <row r="242" spans="9:28" ht="12.75"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</row>
    <row r="243" spans="9:11" ht="12.75">
      <c r="I243" s="70"/>
      <c r="J243" s="70"/>
      <c r="K243" s="70"/>
    </row>
    <row r="244" spans="2:10" ht="12.75">
      <c r="B244" s="33" t="s">
        <v>238</v>
      </c>
      <c r="J244" s="4"/>
    </row>
    <row r="245" spans="1:10" ht="12.75">
      <c r="A245" s="1">
        <v>581005</v>
      </c>
      <c r="B245" s="1" t="s">
        <v>28</v>
      </c>
      <c r="C245" s="71">
        <v>54957</v>
      </c>
      <c r="D245" s="71"/>
      <c r="J245" s="70">
        <f>+I240+J240+K240</f>
        <v>51557644</v>
      </c>
    </row>
    <row r="246" spans="1:10" ht="12.75">
      <c r="A246" s="1">
        <v>640283</v>
      </c>
      <c r="B246" s="1" t="s">
        <v>97</v>
      </c>
      <c r="C246" s="71">
        <v>549569</v>
      </c>
      <c r="D246" s="71"/>
      <c r="J246" s="33" t="s">
        <v>237</v>
      </c>
    </row>
    <row r="247" spans="1:4" ht="12.75">
      <c r="A247" s="1">
        <v>959061</v>
      </c>
      <c r="B247" s="1" t="s">
        <v>99</v>
      </c>
      <c r="C247" s="71">
        <v>219828</v>
      </c>
      <c r="D247" s="71"/>
    </row>
    <row r="248" spans="1:4" ht="12.75">
      <c r="A248" s="1">
        <v>959062</v>
      </c>
      <c r="B248" s="1" t="s">
        <v>65</v>
      </c>
      <c r="C248" s="71">
        <v>53121</v>
      </c>
      <c r="D248" s="71"/>
    </row>
    <row r="249" spans="1:4" ht="12.75">
      <c r="A249" s="1">
        <v>959084</v>
      </c>
      <c r="B249" s="1" t="s">
        <v>67</v>
      </c>
      <c r="C249" s="71">
        <v>28760</v>
      </c>
      <c r="D249" s="71"/>
    </row>
    <row r="250" spans="1:4" ht="12.75">
      <c r="A250" s="1">
        <v>984902</v>
      </c>
      <c r="B250" s="1" t="s">
        <v>64</v>
      </c>
      <c r="C250" s="71">
        <v>76940</v>
      </c>
      <c r="D250" s="71"/>
    </row>
    <row r="251" spans="1:4" ht="12.75">
      <c r="A251" s="1">
        <v>987648</v>
      </c>
      <c r="B251" s="1" t="s">
        <v>92</v>
      </c>
      <c r="C251" s="71">
        <v>43966</v>
      </c>
      <c r="D251" s="71"/>
    </row>
    <row r="252" spans="1:4" ht="12.75">
      <c r="A252" s="1">
        <v>987934</v>
      </c>
      <c r="B252" s="1" t="s">
        <v>69</v>
      </c>
      <c r="C252" s="71">
        <v>19172</v>
      </c>
      <c r="D252" s="71"/>
    </row>
    <row r="253" spans="1:4" ht="12.75">
      <c r="A253" s="1">
        <v>987935</v>
      </c>
      <c r="B253" s="1" t="s">
        <v>90</v>
      </c>
      <c r="C253" s="71">
        <v>33553</v>
      </c>
      <c r="D253" s="71"/>
    </row>
    <row r="254" ht="12.75">
      <c r="B254" s="33" t="s">
        <v>239</v>
      </c>
    </row>
    <row r="255" spans="1:3" ht="12.75">
      <c r="A255" s="1">
        <v>640283</v>
      </c>
      <c r="B255" s="1" t="s">
        <v>97</v>
      </c>
      <c r="C255" s="71">
        <v>1099138</v>
      </c>
    </row>
    <row r="256" ht="12.75">
      <c r="B256" s="33" t="s">
        <v>240</v>
      </c>
    </row>
    <row r="257" spans="1:3" ht="12.75">
      <c r="A257" s="1">
        <v>640283</v>
      </c>
      <c r="B257" s="1" t="s">
        <v>97</v>
      </c>
      <c r="C257" s="71">
        <v>1099138</v>
      </c>
    </row>
    <row r="258" spans="1:3" ht="12.75">
      <c r="A258" s="1">
        <v>984907</v>
      </c>
      <c r="B258" s="1" t="s">
        <v>110</v>
      </c>
      <c r="C258" s="71">
        <v>912284</v>
      </c>
    </row>
    <row r="259" spans="1:3" ht="12.75">
      <c r="A259" s="1">
        <v>984919</v>
      </c>
      <c r="B259" s="1" t="s">
        <v>108</v>
      </c>
      <c r="C259" s="71">
        <v>531983</v>
      </c>
    </row>
    <row r="261" spans="2:3" ht="12.75">
      <c r="B261" s="33"/>
      <c r="C261" s="1"/>
    </row>
    <row r="262" spans="1:3" ht="12.75">
      <c r="A262" s="72"/>
      <c r="B262" s="72"/>
      <c r="C262" s="73"/>
    </row>
    <row r="263" spans="1:3" ht="12.75">
      <c r="A263" s="72"/>
      <c r="B263" s="72"/>
      <c r="C263" s="73"/>
    </row>
    <row r="265" spans="2:3" ht="12.75">
      <c r="B265" s="33"/>
      <c r="C265" s="1"/>
    </row>
    <row r="266" spans="1:3" ht="12.75">
      <c r="A266" s="74"/>
      <c r="B266" s="74"/>
      <c r="C266" s="74"/>
    </row>
    <row r="267" spans="1:3" ht="12.75">
      <c r="A267" s="74"/>
      <c r="B267" s="74"/>
      <c r="C267" s="74"/>
    </row>
    <row r="268" spans="1:3" ht="12.75">
      <c r="A268" s="74"/>
      <c r="B268" s="74"/>
      <c r="C268" s="74"/>
    </row>
    <row r="269" spans="1:3" ht="12.75">
      <c r="A269" s="74"/>
      <c r="B269" s="74"/>
      <c r="C269" s="74"/>
    </row>
    <row r="270" spans="1:3" ht="12.75">
      <c r="A270" s="74"/>
      <c r="B270" s="74"/>
      <c r="C270" s="74"/>
    </row>
    <row r="271" spans="2:3" ht="12.75">
      <c r="B271" s="33"/>
      <c r="C271" s="1"/>
    </row>
    <row r="272" spans="1:3" ht="12.75">
      <c r="A272" s="74"/>
      <c r="B272" s="74"/>
      <c r="C272" s="71"/>
    </row>
    <row r="273" spans="1:3" ht="12.75">
      <c r="A273" s="74"/>
      <c r="B273" s="74"/>
      <c r="C273" s="71"/>
    </row>
    <row r="275" spans="2:3" ht="12.75">
      <c r="B275" s="33"/>
      <c r="C275" s="1"/>
    </row>
    <row r="276" spans="1:3" ht="12.75">
      <c r="A276" s="75"/>
      <c r="B276" s="75"/>
      <c r="C276" s="75"/>
    </row>
    <row r="289" ht="12.75">
      <c r="B289" s="33"/>
    </row>
    <row r="293" ht="12.75">
      <c r="D293" s="71"/>
    </row>
    <row r="295" ht="12.75">
      <c r="C295" s="71"/>
    </row>
    <row r="296" spans="3:4" ht="12.75">
      <c r="C296" s="71"/>
      <c r="D296" s="1"/>
    </row>
    <row r="297" spans="3:4" ht="12.75">
      <c r="C297" s="71"/>
      <c r="D297" s="1"/>
    </row>
  </sheetData>
  <sheetProtection/>
  <autoFilter ref="A7:AB241"/>
  <mergeCells count="1">
    <mergeCell ref="B1:R1"/>
  </mergeCells>
  <dataValidations count="1">
    <dataValidation type="list" allowBlank="1" showInputMessage="1" showErrorMessage="1" sqref="C7:C168">
      <formula1>#REF!</formula1>
    </dataValidation>
  </dataValidations>
  <hyperlinks>
    <hyperlink ref="B10" location="E200" tooltip="Click to drilldown" display="E200"/>
    <hyperlink ref="B11" location="E233" tooltip="Click to drilldown" display="E233"/>
    <hyperlink ref="B12" location="E233" tooltip="Click to drilldown" display="E233"/>
  </hyperlinks>
  <printOptions gridLines="1"/>
  <pageMargins left="0.75" right="0.75" top="0.51" bottom="0.49" header="0.5" footer="0.5"/>
  <pageSetup horizontalDpi="600" verticalDpi="600" orientation="landscape" paperSize="8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Rockhampton Regional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Karyn Beck</dc:creator>
  <cp:keywords/>
  <dc:description/>
  <cp:lastModifiedBy>Liam Saxby</cp:lastModifiedBy>
  <dcterms:created xsi:type="dcterms:W3CDTF">2013-12-10T22:28:42Z</dcterms:created>
  <dcterms:modified xsi:type="dcterms:W3CDTF">2020-05-29T03:48:40Z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